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omments4.xml" ContentType="application/vnd.openxmlformats-officedocument.spreadsheetml.comments+xml"/>
  <Override PartName="/xl/drawings/drawing18.xml" ContentType="application/vnd.openxmlformats-officedocument.drawing+xml"/>
  <Override PartName="/xl/comments5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JP3RTUZ/Desktop/"/>
    </mc:Choice>
  </mc:AlternateContent>
  <bookViews>
    <workbookView xWindow="0" yWindow="440" windowWidth="25600" windowHeight="14760" tabRatio="500"/>
  </bookViews>
  <sheets>
    <sheet name="Quick Budget" sheetId="1" r:id="rId1"/>
    <sheet name="Budget By Month" sheetId="2" r:id="rId2"/>
    <sheet name="Tracking" sheetId="3" r:id="rId3"/>
    <sheet name="Comparison" sheetId="4" r:id="rId4"/>
    <sheet name="January" sheetId="5" r:id="rId5"/>
    <sheet name="February" sheetId="6" r:id="rId6"/>
    <sheet name="March" sheetId="7" r:id="rId7"/>
    <sheet name="April" sheetId="8" r:id="rId8"/>
    <sheet name="May" sheetId="9" r:id="rId9"/>
    <sheet name="June" sheetId="10" r:id="rId10"/>
    <sheet name="July" sheetId="11" r:id="rId11"/>
    <sheet name="August" sheetId="12" r:id="rId12"/>
    <sheet name="September" sheetId="13" r:id="rId13"/>
    <sheet name="October" sheetId="14" r:id="rId14"/>
    <sheet name="November" sheetId="15" r:id="rId15"/>
    <sheet name="December" sheetId="16" r:id="rId16"/>
    <sheet name="Debts" sheetId="17" r:id="rId17"/>
    <sheet name="People" sheetId="18" r:id="rId18"/>
    <sheet name="SETUP" sheetId="19" r:id="rId19"/>
  </sheets>
  <definedNames>
    <definedName name="BUDGETM">'Budget By Month'!$E$7:$R$83</definedName>
    <definedName name="CHARTMONTH">'Budget By Month'!$AA$26:$AC$41</definedName>
    <definedName name="MONTHSA">Tracking!$AE$26:$AF$37</definedName>
    <definedName name="MONTHSB">Tracking!$AF$26:$AG$37</definedName>
    <definedName name="MONTHSC">Tracking!$AB$26:$AD$40</definedName>
    <definedName name="MONTHSD">Tracking!$AF$26:$AH$38</definedName>
    <definedName name="MONTHSE">Comparison!$R$26:$T$40</definedName>
    <definedName name="TRACKING">Tracking!$D$7:$Q$84</definedName>
  </definedNames>
  <calcPr calcId="150001" concurrentCalc="0"/>
  <fileRecoveryPr repair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9" l="1"/>
  <c r="R100" i="18"/>
  <c r="Q100" i="18"/>
  <c r="P100" i="18"/>
  <c r="O100" i="18"/>
  <c r="R99" i="18"/>
  <c r="Q99" i="18"/>
  <c r="P99" i="18"/>
  <c r="O99" i="18"/>
  <c r="R98" i="18"/>
  <c r="Q98" i="18"/>
  <c r="P98" i="18"/>
  <c r="O98" i="18"/>
  <c r="R97" i="18"/>
  <c r="Q97" i="18"/>
  <c r="P97" i="18"/>
  <c r="O97" i="18"/>
  <c r="R96" i="18"/>
  <c r="Q96" i="18"/>
  <c r="P96" i="18"/>
  <c r="O96" i="18"/>
  <c r="R95" i="18"/>
  <c r="Q95" i="18"/>
  <c r="P95" i="18"/>
  <c r="O95" i="18"/>
  <c r="R94" i="18"/>
  <c r="Q94" i="18"/>
  <c r="P94" i="18"/>
  <c r="O94" i="18"/>
  <c r="R93" i="18"/>
  <c r="Q93" i="18"/>
  <c r="P93" i="18"/>
  <c r="O93" i="18"/>
  <c r="R92" i="18"/>
  <c r="Q92" i="18"/>
  <c r="P92" i="18"/>
  <c r="O92" i="18"/>
  <c r="R91" i="18"/>
  <c r="Q91" i="18"/>
  <c r="P91" i="18"/>
  <c r="O91" i="18"/>
  <c r="R90" i="18"/>
  <c r="Q90" i="18"/>
  <c r="P90" i="18"/>
  <c r="O90" i="18"/>
  <c r="R89" i="18"/>
  <c r="Q89" i="18"/>
  <c r="P89" i="18"/>
  <c r="O89" i="18"/>
  <c r="R88" i="18"/>
  <c r="Q88" i="18"/>
  <c r="P88" i="18"/>
  <c r="O88" i="18"/>
  <c r="R87" i="18"/>
  <c r="Q87" i="18"/>
  <c r="P87" i="18"/>
  <c r="O87" i="18"/>
  <c r="R86" i="18"/>
  <c r="Q86" i="18"/>
  <c r="P86" i="18"/>
  <c r="O86" i="18"/>
  <c r="R85" i="18"/>
  <c r="Q85" i="18"/>
  <c r="P85" i="18"/>
  <c r="O85" i="18"/>
  <c r="R84" i="18"/>
  <c r="Q84" i="18"/>
  <c r="P84" i="18"/>
  <c r="O84" i="18"/>
  <c r="R83" i="18"/>
  <c r="Q83" i="18"/>
  <c r="P83" i="18"/>
  <c r="O83" i="18"/>
  <c r="R82" i="18"/>
  <c r="Q82" i="18"/>
  <c r="P82" i="18"/>
  <c r="O82" i="18"/>
  <c r="R81" i="18"/>
  <c r="Q81" i="18"/>
  <c r="P81" i="18"/>
  <c r="O81" i="18"/>
  <c r="R80" i="18"/>
  <c r="Q80" i="18"/>
  <c r="P80" i="18"/>
  <c r="O80" i="18"/>
  <c r="R79" i="18"/>
  <c r="Q79" i="18"/>
  <c r="P79" i="18"/>
  <c r="O79" i="18"/>
  <c r="R78" i="18"/>
  <c r="Q78" i="18"/>
  <c r="P78" i="18"/>
  <c r="O78" i="18"/>
  <c r="R77" i="18"/>
  <c r="Q77" i="18"/>
  <c r="P77" i="18"/>
  <c r="O77" i="18"/>
  <c r="R76" i="18"/>
  <c r="Q76" i="18"/>
  <c r="P76" i="18"/>
  <c r="O76" i="18"/>
  <c r="R75" i="18"/>
  <c r="Q75" i="18"/>
  <c r="P75" i="18"/>
  <c r="O75" i="18"/>
  <c r="R74" i="18"/>
  <c r="Q74" i="18"/>
  <c r="P74" i="18"/>
  <c r="O74" i="18"/>
  <c r="R73" i="18"/>
  <c r="Q73" i="18"/>
  <c r="P73" i="18"/>
  <c r="O73" i="18"/>
  <c r="R72" i="18"/>
  <c r="Q72" i="18"/>
  <c r="P72" i="18"/>
  <c r="O72" i="18"/>
  <c r="R71" i="18"/>
  <c r="Q71" i="18"/>
  <c r="P71" i="18"/>
  <c r="O71" i="18"/>
  <c r="R70" i="18"/>
  <c r="Q70" i="18"/>
  <c r="P70" i="18"/>
  <c r="O70" i="18"/>
  <c r="R69" i="18"/>
  <c r="Q69" i="18"/>
  <c r="P69" i="18"/>
  <c r="O69" i="18"/>
  <c r="R68" i="18"/>
  <c r="Q68" i="18"/>
  <c r="P68" i="18"/>
  <c r="O68" i="18"/>
  <c r="R67" i="18"/>
  <c r="Q67" i="18"/>
  <c r="P67" i="18"/>
  <c r="O67" i="18"/>
  <c r="R66" i="18"/>
  <c r="Q66" i="18"/>
  <c r="P66" i="18"/>
  <c r="O66" i="18"/>
  <c r="R65" i="18"/>
  <c r="Q65" i="18"/>
  <c r="P65" i="18"/>
  <c r="O65" i="18"/>
  <c r="R64" i="18"/>
  <c r="Q64" i="18"/>
  <c r="P64" i="18"/>
  <c r="O64" i="18"/>
  <c r="R63" i="18"/>
  <c r="Q63" i="18"/>
  <c r="P63" i="18"/>
  <c r="O63" i="18"/>
  <c r="R62" i="18"/>
  <c r="Q62" i="18"/>
  <c r="P62" i="18"/>
  <c r="O62" i="18"/>
  <c r="R61" i="18"/>
  <c r="Q61" i="18"/>
  <c r="P61" i="18"/>
  <c r="O61" i="18"/>
  <c r="R60" i="18"/>
  <c r="Q60" i="18"/>
  <c r="P60" i="18"/>
  <c r="O60" i="18"/>
  <c r="R59" i="18"/>
  <c r="Q59" i="18"/>
  <c r="P59" i="18"/>
  <c r="O59" i="18"/>
  <c r="R58" i="18"/>
  <c r="Q58" i="18"/>
  <c r="P58" i="18"/>
  <c r="O58" i="18"/>
  <c r="R57" i="18"/>
  <c r="Q57" i="18"/>
  <c r="P57" i="18"/>
  <c r="O57" i="18"/>
  <c r="R56" i="18"/>
  <c r="Q56" i="18"/>
  <c r="P56" i="18"/>
  <c r="O56" i="18"/>
  <c r="R55" i="18"/>
  <c r="Q55" i="18"/>
  <c r="P55" i="18"/>
  <c r="O55" i="18"/>
  <c r="R54" i="18"/>
  <c r="Q54" i="18"/>
  <c r="P54" i="18"/>
  <c r="O54" i="18"/>
  <c r="R53" i="18"/>
  <c r="Q53" i="18"/>
  <c r="P53" i="18"/>
  <c r="O53" i="18"/>
  <c r="R52" i="18"/>
  <c r="Q52" i="18"/>
  <c r="P52" i="18"/>
  <c r="O52" i="18"/>
  <c r="R51" i="18"/>
  <c r="Q51" i="18"/>
  <c r="P51" i="18"/>
  <c r="O51" i="18"/>
  <c r="R50" i="18"/>
  <c r="Q50" i="18"/>
  <c r="P50" i="18"/>
  <c r="O50" i="18"/>
  <c r="R49" i="18"/>
  <c r="Q49" i="18"/>
  <c r="P49" i="18"/>
  <c r="O49" i="18"/>
  <c r="R48" i="18"/>
  <c r="Q48" i="18"/>
  <c r="P48" i="18"/>
  <c r="O48" i="18"/>
  <c r="R47" i="18"/>
  <c r="Q47" i="18"/>
  <c r="P47" i="18"/>
  <c r="O47" i="18"/>
  <c r="R46" i="18"/>
  <c r="Q46" i="18"/>
  <c r="P46" i="18"/>
  <c r="O46" i="18"/>
  <c r="R45" i="18"/>
  <c r="Q45" i="18"/>
  <c r="P45" i="18"/>
  <c r="O45" i="18"/>
  <c r="R44" i="18"/>
  <c r="Q44" i="18"/>
  <c r="P44" i="18"/>
  <c r="O44" i="18"/>
  <c r="R43" i="18"/>
  <c r="Q43" i="18"/>
  <c r="P43" i="18"/>
  <c r="O43" i="18"/>
  <c r="R42" i="18"/>
  <c r="Q42" i="18"/>
  <c r="P42" i="18"/>
  <c r="O42" i="18"/>
  <c r="R41" i="18"/>
  <c r="Q41" i="18"/>
  <c r="P41" i="18"/>
  <c r="O41" i="18"/>
  <c r="R40" i="18"/>
  <c r="Q40" i="18"/>
  <c r="P40" i="18"/>
  <c r="O40" i="18"/>
  <c r="R39" i="18"/>
  <c r="Q39" i="18"/>
  <c r="P39" i="18"/>
  <c r="O39" i="18"/>
  <c r="R38" i="18"/>
  <c r="Q38" i="18"/>
  <c r="P38" i="18"/>
  <c r="O38" i="18"/>
  <c r="R37" i="18"/>
  <c r="Q37" i="18"/>
  <c r="P37" i="18"/>
  <c r="O37" i="18"/>
  <c r="R36" i="18"/>
  <c r="Q36" i="18"/>
  <c r="P36" i="18"/>
  <c r="O36" i="18"/>
  <c r="R35" i="18"/>
  <c r="Q35" i="18"/>
  <c r="P35" i="18"/>
  <c r="O35" i="18"/>
  <c r="R34" i="18"/>
  <c r="Q34" i="18"/>
  <c r="P34" i="18"/>
  <c r="O34" i="18"/>
  <c r="R33" i="18"/>
  <c r="Q33" i="18"/>
  <c r="P33" i="18"/>
  <c r="O33" i="18"/>
  <c r="R32" i="18"/>
  <c r="Q32" i="18"/>
  <c r="P32" i="18"/>
  <c r="O32" i="18"/>
  <c r="R31" i="18"/>
  <c r="Q31" i="18"/>
  <c r="P31" i="18"/>
  <c r="O31" i="18"/>
  <c r="R30" i="18"/>
  <c r="Q30" i="18"/>
  <c r="P30" i="18"/>
  <c r="O30" i="18"/>
  <c r="R29" i="18"/>
  <c r="Q29" i="18"/>
  <c r="P29" i="18"/>
  <c r="O29" i="18"/>
  <c r="R28" i="18"/>
  <c r="Q28" i="18"/>
  <c r="P28" i="18"/>
  <c r="O28" i="18"/>
  <c r="R27" i="18"/>
  <c r="Q27" i="18"/>
  <c r="P27" i="18"/>
  <c r="O27" i="18"/>
  <c r="R26" i="18"/>
  <c r="Q26" i="18"/>
  <c r="P26" i="18"/>
  <c r="O26" i="18"/>
  <c r="R25" i="18"/>
  <c r="Q25" i="18"/>
  <c r="P25" i="18"/>
  <c r="O25" i="18"/>
  <c r="R24" i="18"/>
  <c r="Q24" i="18"/>
  <c r="P24" i="18"/>
  <c r="O24" i="18"/>
  <c r="R23" i="18"/>
  <c r="Q23" i="18"/>
  <c r="P23" i="18"/>
  <c r="O23" i="18"/>
  <c r="R22" i="18"/>
  <c r="Q22" i="18"/>
  <c r="P22" i="18"/>
  <c r="O22" i="18"/>
  <c r="R21" i="18"/>
  <c r="Q21" i="18"/>
  <c r="P21" i="18"/>
  <c r="O21" i="18"/>
  <c r="R20" i="18"/>
  <c r="Q20" i="18"/>
  <c r="P20" i="18"/>
  <c r="O20" i="18"/>
  <c r="R19" i="18"/>
  <c r="Q19" i="18"/>
  <c r="P19" i="18"/>
  <c r="O19" i="18"/>
  <c r="R18" i="18"/>
  <c r="Q18" i="18"/>
  <c r="P18" i="18"/>
  <c r="O18" i="18"/>
  <c r="R17" i="18"/>
  <c r="Q17" i="18"/>
  <c r="P17" i="18"/>
  <c r="O17" i="18"/>
  <c r="R16" i="18"/>
  <c r="Q16" i="18"/>
  <c r="P16" i="18"/>
  <c r="O16" i="18"/>
  <c r="R15" i="18"/>
  <c r="Q15" i="18"/>
  <c r="P15" i="18"/>
  <c r="O15" i="18"/>
  <c r="R14" i="18"/>
  <c r="Q14" i="18"/>
  <c r="P14" i="18"/>
  <c r="O14" i="18"/>
  <c r="R13" i="18"/>
  <c r="Q13" i="18"/>
  <c r="P13" i="18"/>
  <c r="O13" i="18"/>
  <c r="R12" i="18"/>
  <c r="Q12" i="18"/>
  <c r="P12" i="18"/>
  <c r="O12" i="18"/>
  <c r="R11" i="18"/>
  <c r="Q11" i="18"/>
  <c r="P11" i="18"/>
  <c r="O11" i="18"/>
  <c r="R10" i="18"/>
  <c r="Q10" i="18"/>
  <c r="P10" i="18"/>
  <c r="O10" i="18"/>
  <c r="R9" i="18"/>
  <c r="Q9" i="18"/>
  <c r="P9" i="18"/>
  <c r="O9" i="18"/>
  <c r="R8" i="18"/>
  <c r="Q8" i="18"/>
  <c r="P8" i="18"/>
  <c r="O8" i="18"/>
  <c r="C7" i="18"/>
  <c r="R7" i="18"/>
  <c r="Q7" i="18"/>
  <c r="P7" i="18"/>
  <c r="O7" i="18"/>
  <c r="C6" i="18"/>
  <c r="R6" i="18"/>
  <c r="Q6" i="18"/>
  <c r="P6" i="18"/>
  <c r="O6" i="18"/>
  <c r="C5" i="18"/>
  <c r="R5" i="18"/>
  <c r="Q5" i="18"/>
  <c r="P5" i="18"/>
  <c r="O5" i="18"/>
  <c r="E1" i="18"/>
  <c r="AJ71" i="16"/>
  <c r="AA25" i="2"/>
  <c r="AI26" i="3"/>
  <c r="C84" i="3"/>
  <c r="C71" i="16"/>
  <c r="AJ70" i="16"/>
  <c r="C83" i="3"/>
  <c r="C70" i="16"/>
  <c r="AJ69" i="16"/>
  <c r="C82" i="3"/>
  <c r="C69" i="16"/>
  <c r="AJ68" i="16"/>
  <c r="C81" i="3"/>
  <c r="C68" i="16"/>
  <c r="AJ67" i="16"/>
  <c r="C80" i="3"/>
  <c r="C67" i="16"/>
  <c r="AJ66" i="16"/>
  <c r="C79" i="3"/>
  <c r="C66" i="16"/>
  <c r="AJ65" i="16"/>
  <c r="C78" i="3"/>
  <c r="C65" i="16"/>
  <c r="AJ64" i="16"/>
  <c r="C77" i="3"/>
  <c r="C64" i="16"/>
  <c r="AJ63" i="16"/>
  <c r="C76" i="3"/>
  <c r="C63" i="16"/>
  <c r="AJ62" i="16"/>
  <c r="C75" i="3"/>
  <c r="C62" i="16"/>
  <c r="AJ61" i="16"/>
  <c r="C74" i="3"/>
  <c r="C61" i="16"/>
  <c r="AJ60" i="16"/>
  <c r="C73" i="3"/>
  <c r="C60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B72" i="3"/>
  <c r="B59" i="16"/>
  <c r="AJ57" i="16"/>
  <c r="C70" i="3"/>
  <c r="C57" i="16"/>
  <c r="AJ56" i="16"/>
  <c r="C69" i="3"/>
  <c r="C56" i="16"/>
  <c r="AJ55" i="16"/>
  <c r="C68" i="3"/>
  <c r="C55" i="16"/>
  <c r="AJ54" i="16"/>
  <c r="C67" i="3"/>
  <c r="C54" i="16"/>
  <c r="AJ53" i="16"/>
  <c r="C66" i="3"/>
  <c r="C53" i="16"/>
  <c r="AJ52" i="16"/>
  <c r="C65" i="3"/>
  <c r="C52" i="16"/>
  <c r="AJ51" i="16"/>
  <c r="C64" i="3"/>
  <c r="C51" i="16"/>
  <c r="AJ50" i="16"/>
  <c r="C63" i="3"/>
  <c r="C50" i="16"/>
  <c r="AJ49" i="16"/>
  <c r="C62" i="3"/>
  <c r="C49" i="16"/>
  <c r="AJ48" i="16"/>
  <c r="C61" i="3"/>
  <c r="C48" i="16"/>
  <c r="AJ47" i="16"/>
  <c r="AI47" i="16"/>
  <c r="AH47" i="16"/>
  <c r="AG47" i="16"/>
  <c r="AF47" i="16"/>
  <c r="AE47" i="16"/>
  <c r="AD47" i="16"/>
  <c r="AC47" i="16"/>
  <c r="AB47" i="16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B60" i="3"/>
  <c r="B47" i="16"/>
  <c r="AJ45" i="16"/>
  <c r="C58" i="3"/>
  <c r="C45" i="16"/>
  <c r="AJ44" i="16"/>
  <c r="C57" i="3"/>
  <c r="C44" i="16"/>
  <c r="AJ43" i="16"/>
  <c r="C56" i="3"/>
  <c r="C43" i="16"/>
  <c r="AJ42" i="16"/>
  <c r="C55" i="3"/>
  <c r="C42" i="16"/>
  <c r="AJ41" i="16"/>
  <c r="C54" i="3"/>
  <c r="C41" i="16"/>
  <c r="AJ40" i="16"/>
  <c r="C53" i="3"/>
  <c r="C40" i="16"/>
  <c r="AJ39" i="16"/>
  <c r="C52" i="3"/>
  <c r="C39" i="16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B51" i="3"/>
  <c r="B38" i="16"/>
  <c r="AU37" i="16"/>
  <c r="AT37" i="16"/>
  <c r="AU36" i="16"/>
  <c r="AT36" i="16"/>
  <c r="AJ36" i="16"/>
  <c r="C49" i="3"/>
  <c r="C36" i="16"/>
  <c r="AU35" i="16"/>
  <c r="AT35" i="16"/>
  <c r="AJ35" i="16"/>
  <c r="C48" i="3"/>
  <c r="C35" i="16"/>
  <c r="AJ28" i="16"/>
  <c r="AJ29" i="16"/>
  <c r="AJ30" i="16"/>
  <c r="AJ31" i="16"/>
  <c r="AJ32" i="16"/>
  <c r="AJ33" i="16"/>
  <c r="AJ34" i="16"/>
  <c r="AJ27" i="16"/>
  <c r="AU34" i="16"/>
  <c r="B40" i="3"/>
  <c r="B27" i="16"/>
  <c r="AT34" i="16"/>
  <c r="C47" i="3"/>
  <c r="C34" i="16"/>
  <c r="AJ16" i="16"/>
  <c r="AJ17" i="16"/>
  <c r="AJ18" i="16"/>
  <c r="AJ19" i="16"/>
  <c r="AJ20" i="16"/>
  <c r="AJ21" i="16"/>
  <c r="AJ22" i="16"/>
  <c r="AJ23" i="16"/>
  <c r="AJ24" i="16"/>
  <c r="AJ25" i="16"/>
  <c r="AJ15" i="16"/>
  <c r="AU33" i="16"/>
  <c r="B28" i="3"/>
  <c r="B15" i="16"/>
  <c r="AT33" i="16"/>
  <c r="C46" i="3"/>
  <c r="C33" i="16"/>
  <c r="AJ6" i="16"/>
  <c r="AJ7" i="16"/>
  <c r="AJ8" i="16"/>
  <c r="AJ9" i="16"/>
  <c r="AJ10" i="16"/>
  <c r="AJ11" i="16"/>
  <c r="AJ12" i="16"/>
  <c r="AJ13" i="16"/>
  <c r="AJ5" i="16"/>
  <c r="AU32" i="16"/>
  <c r="B18" i="3"/>
  <c r="B5" i="16"/>
  <c r="AT32" i="16"/>
  <c r="C45" i="3"/>
  <c r="C32" i="16"/>
  <c r="C44" i="3"/>
  <c r="C31" i="16"/>
  <c r="C43" i="3"/>
  <c r="C30" i="16"/>
  <c r="C42" i="3"/>
  <c r="C29" i="16"/>
  <c r="C41" i="3"/>
  <c r="C28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C38" i="3"/>
  <c r="C25" i="16"/>
  <c r="C37" i="3"/>
  <c r="C24" i="16"/>
  <c r="C36" i="3"/>
  <c r="C23" i="16"/>
  <c r="C35" i="3"/>
  <c r="C22" i="16"/>
  <c r="C34" i="3"/>
  <c r="C21" i="16"/>
  <c r="C33" i="3"/>
  <c r="C20" i="16"/>
  <c r="C32" i="3"/>
  <c r="C19" i="16"/>
  <c r="C31" i="3"/>
  <c r="C18" i="16"/>
  <c r="C30" i="3"/>
  <c r="C17" i="16"/>
  <c r="C29" i="3"/>
  <c r="C16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C26" i="3"/>
  <c r="C13" i="16"/>
  <c r="C25" i="3"/>
  <c r="C12" i="16"/>
  <c r="C24" i="3"/>
  <c r="C11" i="16"/>
  <c r="C23" i="3"/>
  <c r="C10" i="16"/>
  <c r="C22" i="3"/>
  <c r="C9" i="16"/>
  <c r="C21" i="3"/>
  <c r="C8" i="16"/>
  <c r="C20" i="3"/>
  <c r="C7" i="16"/>
  <c r="C19" i="3"/>
  <c r="C6" i="16"/>
  <c r="AI5" i="16"/>
  <c r="AH5" i="16"/>
  <c r="AG5" i="16"/>
  <c r="AF5" i="16"/>
  <c r="AE5" i="16"/>
  <c r="AD5" i="16"/>
  <c r="AC5" i="16"/>
  <c r="AB5" i="16"/>
  <c r="AA5" i="16"/>
  <c r="Z5" i="16"/>
  <c r="Y5" i="16"/>
  <c r="X5" i="16"/>
  <c r="W5" i="16"/>
  <c r="V5" i="16"/>
  <c r="U5" i="16"/>
  <c r="T5" i="16"/>
  <c r="S5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AJ4" i="16"/>
  <c r="AI4" i="16"/>
  <c r="AH4" i="16"/>
  <c r="AG4" i="16"/>
  <c r="AF4" i="16"/>
  <c r="AE4" i="16"/>
  <c r="AD4" i="16"/>
  <c r="AC4" i="16"/>
  <c r="AB4" i="16"/>
  <c r="AA4" i="16"/>
  <c r="Z4" i="16"/>
  <c r="Y4" i="16"/>
  <c r="X4" i="16"/>
  <c r="W4" i="16"/>
  <c r="V4" i="16"/>
  <c r="U4" i="16"/>
  <c r="T4" i="16"/>
  <c r="S4" i="16"/>
  <c r="R4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B2" i="16"/>
  <c r="AJ71" i="15"/>
  <c r="C71" i="15"/>
  <c r="AJ70" i="15"/>
  <c r="C70" i="15"/>
  <c r="AJ69" i="15"/>
  <c r="C69" i="15"/>
  <c r="AJ68" i="15"/>
  <c r="C68" i="15"/>
  <c r="AJ67" i="15"/>
  <c r="C67" i="15"/>
  <c r="AJ66" i="15"/>
  <c r="C66" i="15"/>
  <c r="AJ65" i="15"/>
  <c r="C65" i="15"/>
  <c r="AJ64" i="15"/>
  <c r="C64" i="15"/>
  <c r="AJ63" i="15"/>
  <c r="C63" i="15"/>
  <c r="AJ62" i="15"/>
  <c r="C62" i="15"/>
  <c r="AJ61" i="15"/>
  <c r="C61" i="15"/>
  <c r="AJ60" i="15"/>
  <c r="C60" i="15"/>
  <c r="AJ59" i="15"/>
  <c r="AI59" i="15"/>
  <c r="AH5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B59" i="15"/>
  <c r="AJ57" i="15"/>
  <c r="C57" i="15"/>
  <c r="AJ56" i="15"/>
  <c r="C56" i="15"/>
  <c r="AJ55" i="15"/>
  <c r="C55" i="15"/>
  <c r="AJ54" i="15"/>
  <c r="C54" i="15"/>
  <c r="AJ53" i="15"/>
  <c r="C53" i="15"/>
  <c r="AJ52" i="15"/>
  <c r="C52" i="15"/>
  <c r="AJ51" i="15"/>
  <c r="C51" i="15"/>
  <c r="AJ50" i="15"/>
  <c r="C50" i="15"/>
  <c r="AJ49" i="15"/>
  <c r="C49" i="15"/>
  <c r="AJ48" i="15"/>
  <c r="C48" i="15"/>
  <c r="AJ47" i="15"/>
  <c r="AI47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B47" i="15"/>
  <c r="AJ45" i="15"/>
  <c r="C45" i="15"/>
  <c r="AJ44" i="15"/>
  <c r="C44" i="15"/>
  <c r="AJ43" i="15"/>
  <c r="C43" i="15"/>
  <c r="AJ42" i="15"/>
  <c r="C42" i="15"/>
  <c r="AJ41" i="15"/>
  <c r="C41" i="15"/>
  <c r="AJ40" i="15"/>
  <c r="C40" i="15"/>
  <c r="AJ39" i="15"/>
  <c r="C39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B38" i="15"/>
  <c r="AU37" i="15"/>
  <c r="AT37" i="15"/>
  <c r="AU36" i="15"/>
  <c r="AT36" i="15"/>
  <c r="AJ36" i="15"/>
  <c r="C36" i="15"/>
  <c r="AU35" i="15"/>
  <c r="AT35" i="15"/>
  <c r="AJ35" i="15"/>
  <c r="C35" i="15"/>
  <c r="AJ28" i="15"/>
  <c r="AJ29" i="15"/>
  <c r="AJ30" i="15"/>
  <c r="AJ31" i="15"/>
  <c r="AJ32" i="15"/>
  <c r="AJ33" i="15"/>
  <c r="AJ34" i="15"/>
  <c r="AJ27" i="15"/>
  <c r="AU34" i="15"/>
  <c r="B27" i="15"/>
  <c r="AT34" i="15"/>
  <c r="C34" i="15"/>
  <c r="AJ16" i="15"/>
  <c r="AJ17" i="15"/>
  <c r="AJ18" i="15"/>
  <c r="AJ19" i="15"/>
  <c r="AJ20" i="15"/>
  <c r="AJ21" i="15"/>
  <c r="AJ22" i="15"/>
  <c r="AJ23" i="15"/>
  <c r="AJ24" i="15"/>
  <c r="AJ25" i="15"/>
  <c r="AJ15" i="15"/>
  <c r="AU33" i="15"/>
  <c r="B15" i="15"/>
  <c r="AT33" i="15"/>
  <c r="C33" i="15"/>
  <c r="AJ6" i="15"/>
  <c r="AJ7" i="15"/>
  <c r="AJ8" i="15"/>
  <c r="AJ9" i="15"/>
  <c r="AJ10" i="15"/>
  <c r="AJ11" i="15"/>
  <c r="AJ12" i="15"/>
  <c r="AJ13" i="15"/>
  <c r="AJ5" i="15"/>
  <c r="AU32" i="15"/>
  <c r="B5" i="15"/>
  <c r="AT32" i="15"/>
  <c r="C32" i="15"/>
  <c r="C31" i="15"/>
  <c r="C30" i="15"/>
  <c r="C29" i="15"/>
  <c r="C28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C25" i="15"/>
  <c r="C24" i="15"/>
  <c r="C23" i="15"/>
  <c r="C22" i="15"/>
  <c r="C21" i="15"/>
  <c r="C20" i="15"/>
  <c r="C19" i="15"/>
  <c r="C18" i="15"/>
  <c r="C17" i="15"/>
  <c r="C16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C13" i="15"/>
  <c r="C12" i="15"/>
  <c r="C11" i="15"/>
  <c r="C10" i="15"/>
  <c r="C9" i="15"/>
  <c r="C8" i="15"/>
  <c r="C7" i="15"/>
  <c r="C6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AJ4" i="15"/>
  <c r="AI4" i="15"/>
  <c r="AH4" i="15"/>
  <c r="AG4" i="15"/>
  <c r="AF4" i="15"/>
  <c r="AE4" i="15"/>
  <c r="AD4" i="15"/>
  <c r="AC4" i="15"/>
  <c r="AB4" i="15"/>
  <c r="AA4" i="15"/>
  <c r="Z4" i="15"/>
  <c r="Y4" i="15"/>
  <c r="X4" i="15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B2" i="15"/>
  <c r="AJ71" i="14"/>
  <c r="C71" i="14"/>
  <c r="AJ70" i="14"/>
  <c r="C70" i="14"/>
  <c r="AJ69" i="14"/>
  <c r="C69" i="14"/>
  <c r="AJ68" i="14"/>
  <c r="C68" i="14"/>
  <c r="AJ67" i="14"/>
  <c r="C67" i="14"/>
  <c r="AJ66" i="14"/>
  <c r="C66" i="14"/>
  <c r="AJ65" i="14"/>
  <c r="C65" i="14"/>
  <c r="AJ64" i="14"/>
  <c r="C64" i="14"/>
  <c r="AJ63" i="14"/>
  <c r="C63" i="14"/>
  <c r="AJ62" i="14"/>
  <c r="C62" i="14"/>
  <c r="AJ61" i="14"/>
  <c r="C61" i="14"/>
  <c r="AJ60" i="14"/>
  <c r="C60" i="14"/>
  <c r="AJ59" i="14"/>
  <c r="AI59" i="14"/>
  <c r="AH59" i="14"/>
  <c r="AG59" i="14"/>
  <c r="AF59" i="14"/>
  <c r="AE59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B59" i="14"/>
  <c r="AJ57" i="14"/>
  <c r="C57" i="14"/>
  <c r="AJ56" i="14"/>
  <c r="C56" i="14"/>
  <c r="AJ55" i="14"/>
  <c r="C55" i="14"/>
  <c r="AJ54" i="14"/>
  <c r="C54" i="14"/>
  <c r="AJ53" i="14"/>
  <c r="C53" i="14"/>
  <c r="AJ52" i="14"/>
  <c r="C52" i="14"/>
  <c r="AJ51" i="14"/>
  <c r="C51" i="14"/>
  <c r="AJ50" i="14"/>
  <c r="C50" i="14"/>
  <c r="AJ49" i="14"/>
  <c r="C49" i="14"/>
  <c r="AJ48" i="14"/>
  <c r="C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B47" i="14"/>
  <c r="AJ45" i="14"/>
  <c r="C45" i="14"/>
  <c r="AJ44" i="14"/>
  <c r="C44" i="14"/>
  <c r="AJ43" i="14"/>
  <c r="C43" i="14"/>
  <c r="AJ42" i="14"/>
  <c r="C42" i="14"/>
  <c r="AJ41" i="14"/>
  <c r="C41" i="14"/>
  <c r="AJ40" i="14"/>
  <c r="C40" i="14"/>
  <c r="AJ39" i="14"/>
  <c r="C39" i="14"/>
  <c r="AJ38" i="14"/>
  <c r="AI38" i="14"/>
  <c r="AH38" i="14"/>
  <c r="AG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B38" i="14"/>
  <c r="AU37" i="14"/>
  <c r="AT37" i="14"/>
  <c r="AU36" i="14"/>
  <c r="AT36" i="14"/>
  <c r="AJ36" i="14"/>
  <c r="C36" i="14"/>
  <c r="AU35" i="14"/>
  <c r="AT35" i="14"/>
  <c r="AJ35" i="14"/>
  <c r="C35" i="14"/>
  <c r="AJ28" i="14"/>
  <c r="AJ29" i="14"/>
  <c r="AJ30" i="14"/>
  <c r="AJ31" i="14"/>
  <c r="AJ32" i="14"/>
  <c r="AJ33" i="14"/>
  <c r="AJ34" i="14"/>
  <c r="AJ27" i="14"/>
  <c r="AU34" i="14"/>
  <c r="B27" i="14"/>
  <c r="AT34" i="14"/>
  <c r="C34" i="14"/>
  <c r="AJ16" i="14"/>
  <c r="AJ17" i="14"/>
  <c r="AJ18" i="14"/>
  <c r="AJ19" i="14"/>
  <c r="AJ20" i="14"/>
  <c r="AJ21" i="14"/>
  <c r="AJ22" i="14"/>
  <c r="AJ23" i="14"/>
  <c r="AJ24" i="14"/>
  <c r="AJ25" i="14"/>
  <c r="AJ15" i="14"/>
  <c r="AU33" i="14"/>
  <c r="B15" i="14"/>
  <c r="AT33" i="14"/>
  <c r="C33" i="14"/>
  <c r="AJ6" i="14"/>
  <c r="AJ7" i="14"/>
  <c r="AJ8" i="14"/>
  <c r="AJ9" i="14"/>
  <c r="AJ10" i="14"/>
  <c r="AJ11" i="14"/>
  <c r="AJ12" i="14"/>
  <c r="AJ13" i="14"/>
  <c r="AJ5" i="14"/>
  <c r="AU32" i="14"/>
  <c r="B5" i="14"/>
  <c r="AT32" i="14"/>
  <c r="C32" i="14"/>
  <c r="C31" i="14"/>
  <c r="C30" i="14"/>
  <c r="C29" i="14"/>
  <c r="C28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C25" i="14"/>
  <c r="C24" i="14"/>
  <c r="C23" i="14"/>
  <c r="C22" i="14"/>
  <c r="C21" i="14"/>
  <c r="C20" i="14"/>
  <c r="C19" i="14"/>
  <c r="C18" i="14"/>
  <c r="C17" i="14"/>
  <c r="C16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C13" i="14"/>
  <c r="C12" i="14"/>
  <c r="C11" i="14"/>
  <c r="C10" i="14"/>
  <c r="C9" i="14"/>
  <c r="C8" i="14"/>
  <c r="C7" i="14"/>
  <c r="C6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AJ4" i="14"/>
  <c r="AI4" i="14"/>
  <c r="AH4" i="14"/>
  <c r="AG4" i="14"/>
  <c r="AF4" i="14"/>
  <c r="AE4" i="14"/>
  <c r="AD4" i="14"/>
  <c r="AC4" i="14"/>
  <c r="AB4" i="14"/>
  <c r="AA4" i="14"/>
  <c r="Z4" i="14"/>
  <c r="Y4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B2" i="14"/>
  <c r="AJ71" i="13"/>
  <c r="C71" i="13"/>
  <c r="AJ70" i="13"/>
  <c r="C70" i="13"/>
  <c r="AJ69" i="13"/>
  <c r="C69" i="13"/>
  <c r="AJ68" i="13"/>
  <c r="C68" i="13"/>
  <c r="AJ67" i="13"/>
  <c r="C67" i="13"/>
  <c r="AJ66" i="13"/>
  <c r="C66" i="13"/>
  <c r="AJ65" i="13"/>
  <c r="C65" i="13"/>
  <c r="AJ64" i="13"/>
  <c r="C64" i="13"/>
  <c r="AJ63" i="13"/>
  <c r="C63" i="13"/>
  <c r="AJ62" i="13"/>
  <c r="C62" i="13"/>
  <c r="AJ61" i="13"/>
  <c r="C61" i="13"/>
  <c r="AJ60" i="13"/>
  <c r="C60" i="13"/>
  <c r="AJ59" i="13"/>
  <c r="AI59" i="13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B59" i="13"/>
  <c r="AJ57" i="13"/>
  <c r="C57" i="13"/>
  <c r="AJ56" i="13"/>
  <c r="C56" i="13"/>
  <c r="AJ55" i="13"/>
  <c r="C55" i="13"/>
  <c r="AJ54" i="13"/>
  <c r="C54" i="13"/>
  <c r="AJ53" i="13"/>
  <c r="C53" i="13"/>
  <c r="AJ52" i="13"/>
  <c r="C52" i="13"/>
  <c r="AJ51" i="13"/>
  <c r="C51" i="13"/>
  <c r="AJ50" i="13"/>
  <c r="C50" i="13"/>
  <c r="AJ49" i="13"/>
  <c r="C49" i="13"/>
  <c r="AJ48" i="13"/>
  <c r="C48" i="13"/>
  <c r="AJ47" i="13"/>
  <c r="AI47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B47" i="13"/>
  <c r="AJ45" i="13"/>
  <c r="C45" i="13"/>
  <c r="AJ44" i="13"/>
  <c r="C44" i="13"/>
  <c r="AJ43" i="13"/>
  <c r="C43" i="13"/>
  <c r="AJ42" i="13"/>
  <c r="C42" i="13"/>
  <c r="AJ41" i="13"/>
  <c r="C41" i="13"/>
  <c r="AJ40" i="13"/>
  <c r="C40" i="13"/>
  <c r="AJ39" i="13"/>
  <c r="C39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B38" i="13"/>
  <c r="AU37" i="13"/>
  <c r="AT37" i="13"/>
  <c r="AU36" i="13"/>
  <c r="AT36" i="13"/>
  <c r="AJ36" i="13"/>
  <c r="C36" i="13"/>
  <c r="AU35" i="13"/>
  <c r="AT35" i="13"/>
  <c r="AJ35" i="13"/>
  <c r="C35" i="13"/>
  <c r="AJ28" i="13"/>
  <c r="AJ29" i="13"/>
  <c r="AJ30" i="13"/>
  <c r="AJ31" i="13"/>
  <c r="AJ32" i="13"/>
  <c r="AJ33" i="13"/>
  <c r="AJ34" i="13"/>
  <c r="AJ27" i="13"/>
  <c r="AU34" i="13"/>
  <c r="B27" i="13"/>
  <c r="AT34" i="13"/>
  <c r="C34" i="13"/>
  <c r="AJ16" i="13"/>
  <c r="AJ17" i="13"/>
  <c r="AJ18" i="13"/>
  <c r="AJ19" i="13"/>
  <c r="AJ20" i="13"/>
  <c r="AJ21" i="13"/>
  <c r="AJ22" i="13"/>
  <c r="AJ23" i="13"/>
  <c r="AJ24" i="13"/>
  <c r="AJ25" i="13"/>
  <c r="AJ15" i="13"/>
  <c r="AU33" i="13"/>
  <c r="B15" i="13"/>
  <c r="AT33" i="13"/>
  <c r="C33" i="13"/>
  <c r="AJ6" i="13"/>
  <c r="AJ7" i="13"/>
  <c r="AJ8" i="13"/>
  <c r="AJ9" i="13"/>
  <c r="AJ10" i="13"/>
  <c r="AJ11" i="13"/>
  <c r="AJ12" i="13"/>
  <c r="AJ13" i="13"/>
  <c r="AJ5" i="13"/>
  <c r="AU32" i="13"/>
  <c r="B5" i="13"/>
  <c r="AT32" i="13"/>
  <c r="C32" i="13"/>
  <c r="C31" i="13"/>
  <c r="C30" i="13"/>
  <c r="C29" i="13"/>
  <c r="C28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C25" i="13"/>
  <c r="C24" i="13"/>
  <c r="C23" i="13"/>
  <c r="C22" i="13"/>
  <c r="C21" i="13"/>
  <c r="C20" i="13"/>
  <c r="C19" i="13"/>
  <c r="C18" i="13"/>
  <c r="C17" i="13"/>
  <c r="C16" i="13"/>
  <c r="AI15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C13" i="13"/>
  <c r="C12" i="13"/>
  <c r="C11" i="13"/>
  <c r="C10" i="13"/>
  <c r="C9" i="13"/>
  <c r="C8" i="13"/>
  <c r="C7" i="13"/>
  <c r="C6" i="13"/>
  <c r="AI5" i="13"/>
  <c r="AH5" i="13"/>
  <c r="AG5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AJ4" i="13"/>
  <c r="AI4" i="13"/>
  <c r="AH4" i="13"/>
  <c r="AG4" i="13"/>
  <c r="AF4" i="13"/>
  <c r="AE4" i="13"/>
  <c r="AD4" i="13"/>
  <c r="AC4" i="13"/>
  <c r="AB4" i="13"/>
  <c r="AA4" i="13"/>
  <c r="Z4" i="13"/>
  <c r="Y4" i="13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B2" i="13"/>
  <c r="AJ71" i="12"/>
  <c r="C71" i="12"/>
  <c r="AJ70" i="12"/>
  <c r="C70" i="12"/>
  <c r="AJ69" i="12"/>
  <c r="C69" i="12"/>
  <c r="AJ68" i="12"/>
  <c r="C68" i="12"/>
  <c r="AJ67" i="12"/>
  <c r="C67" i="12"/>
  <c r="AJ66" i="12"/>
  <c r="C66" i="12"/>
  <c r="AJ65" i="12"/>
  <c r="C65" i="12"/>
  <c r="AJ64" i="12"/>
  <c r="C64" i="12"/>
  <c r="AJ63" i="12"/>
  <c r="C63" i="12"/>
  <c r="AJ62" i="12"/>
  <c r="C62" i="12"/>
  <c r="AJ61" i="12"/>
  <c r="C61" i="12"/>
  <c r="AJ60" i="12"/>
  <c r="C60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B59" i="12"/>
  <c r="AJ57" i="12"/>
  <c r="C57" i="12"/>
  <c r="AJ56" i="12"/>
  <c r="C56" i="12"/>
  <c r="AJ55" i="12"/>
  <c r="C55" i="12"/>
  <c r="AJ54" i="12"/>
  <c r="C54" i="12"/>
  <c r="AJ53" i="12"/>
  <c r="C53" i="12"/>
  <c r="AJ52" i="12"/>
  <c r="C52" i="12"/>
  <c r="AJ51" i="12"/>
  <c r="C51" i="12"/>
  <c r="AJ50" i="12"/>
  <c r="C50" i="12"/>
  <c r="AJ49" i="12"/>
  <c r="C49" i="12"/>
  <c r="AJ48" i="12"/>
  <c r="C48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B47" i="12"/>
  <c r="AJ45" i="12"/>
  <c r="C45" i="12"/>
  <c r="AJ44" i="12"/>
  <c r="C44" i="12"/>
  <c r="AJ43" i="12"/>
  <c r="C43" i="12"/>
  <c r="AJ42" i="12"/>
  <c r="C42" i="12"/>
  <c r="AJ41" i="12"/>
  <c r="C41" i="12"/>
  <c r="AJ40" i="12"/>
  <c r="C40" i="12"/>
  <c r="AJ39" i="12"/>
  <c r="C39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B38" i="12"/>
  <c r="AU37" i="12"/>
  <c r="AT37" i="12"/>
  <c r="AU36" i="12"/>
  <c r="AT36" i="12"/>
  <c r="AJ36" i="12"/>
  <c r="C36" i="12"/>
  <c r="AU35" i="12"/>
  <c r="AT35" i="12"/>
  <c r="AJ35" i="12"/>
  <c r="C35" i="12"/>
  <c r="AJ28" i="12"/>
  <c r="AJ29" i="12"/>
  <c r="AJ30" i="12"/>
  <c r="AJ31" i="12"/>
  <c r="AJ32" i="12"/>
  <c r="AJ33" i="12"/>
  <c r="AJ34" i="12"/>
  <c r="AJ27" i="12"/>
  <c r="AU34" i="12"/>
  <c r="B27" i="12"/>
  <c r="AT34" i="12"/>
  <c r="C34" i="12"/>
  <c r="AJ16" i="12"/>
  <c r="AJ17" i="12"/>
  <c r="AJ18" i="12"/>
  <c r="AJ19" i="12"/>
  <c r="AJ20" i="12"/>
  <c r="AJ21" i="12"/>
  <c r="AJ22" i="12"/>
  <c r="AJ23" i="12"/>
  <c r="AJ24" i="12"/>
  <c r="AJ25" i="12"/>
  <c r="AJ15" i="12"/>
  <c r="AU33" i="12"/>
  <c r="B15" i="12"/>
  <c r="AT33" i="12"/>
  <c r="C33" i="12"/>
  <c r="AJ6" i="12"/>
  <c r="AJ7" i="12"/>
  <c r="AJ8" i="12"/>
  <c r="AJ9" i="12"/>
  <c r="AJ10" i="12"/>
  <c r="AJ11" i="12"/>
  <c r="AJ12" i="12"/>
  <c r="AJ13" i="12"/>
  <c r="AJ5" i="12"/>
  <c r="AU32" i="12"/>
  <c r="B5" i="12"/>
  <c r="AT32" i="12"/>
  <c r="C32" i="12"/>
  <c r="C31" i="12"/>
  <c r="C30" i="12"/>
  <c r="C29" i="12"/>
  <c r="C28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C25" i="12"/>
  <c r="C24" i="12"/>
  <c r="C23" i="12"/>
  <c r="C22" i="12"/>
  <c r="C21" i="12"/>
  <c r="C20" i="12"/>
  <c r="C19" i="12"/>
  <c r="C18" i="12"/>
  <c r="C17" i="12"/>
  <c r="C16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C13" i="12"/>
  <c r="C12" i="12"/>
  <c r="C11" i="12"/>
  <c r="C10" i="12"/>
  <c r="C9" i="12"/>
  <c r="C8" i="12"/>
  <c r="C7" i="12"/>
  <c r="C6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AJ4" i="12"/>
  <c r="AI4" i="12"/>
  <c r="AH4" i="12"/>
  <c r="AG4" i="12"/>
  <c r="AF4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B2" i="12"/>
  <c r="AJ71" i="11"/>
  <c r="C71" i="11"/>
  <c r="AJ70" i="11"/>
  <c r="C70" i="11"/>
  <c r="AJ69" i="11"/>
  <c r="C69" i="11"/>
  <c r="AJ68" i="11"/>
  <c r="C68" i="11"/>
  <c r="AJ67" i="11"/>
  <c r="C67" i="11"/>
  <c r="AJ66" i="11"/>
  <c r="C66" i="11"/>
  <c r="AJ65" i="11"/>
  <c r="C65" i="11"/>
  <c r="AJ64" i="11"/>
  <c r="C64" i="11"/>
  <c r="AJ63" i="11"/>
  <c r="C63" i="11"/>
  <c r="AJ62" i="11"/>
  <c r="C62" i="11"/>
  <c r="AJ61" i="11"/>
  <c r="C61" i="11"/>
  <c r="AJ60" i="11"/>
  <c r="C60" i="11"/>
  <c r="AJ59" i="11"/>
  <c r="AI59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B59" i="11"/>
  <c r="AJ57" i="11"/>
  <c r="C57" i="11"/>
  <c r="AJ56" i="11"/>
  <c r="C56" i="11"/>
  <c r="AJ55" i="11"/>
  <c r="C55" i="11"/>
  <c r="AJ54" i="11"/>
  <c r="C54" i="11"/>
  <c r="AJ53" i="11"/>
  <c r="C53" i="11"/>
  <c r="AJ52" i="11"/>
  <c r="C52" i="11"/>
  <c r="AJ51" i="11"/>
  <c r="C51" i="11"/>
  <c r="AJ50" i="11"/>
  <c r="C50" i="11"/>
  <c r="AJ49" i="11"/>
  <c r="C49" i="11"/>
  <c r="AJ48" i="11"/>
  <c r="C48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B47" i="11"/>
  <c r="AJ45" i="11"/>
  <c r="C45" i="11"/>
  <c r="AJ44" i="11"/>
  <c r="C44" i="11"/>
  <c r="AJ43" i="11"/>
  <c r="C43" i="11"/>
  <c r="AJ42" i="11"/>
  <c r="C42" i="11"/>
  <c r="AJ41" i="11"/>
  <c r="C41" i="11"/>
  <c r="AJ40" i="11"/>
  <c r="C40" i="11"/>
  <c r="AJ39" i="11"/>
  <c r="C39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B38" i="11"/>
  <c r="AU37" i="11"/>
  <c r="AT37" i="11"/>
  <c r="AU36" i="11"/>
  <c r="AT36" i="11"/>
  <c r="AJ36" i="11"/>
  <c r="C36" i="11"/>
  <c r="AU35" i="11"/>
  <c r="AT35" i="11"/>
  <c r="AJ35" i="11"/>
  <c r="C35" i="11"/>
  <c r="AJ28" i="11"/>
  <c r="AJ29" i="11"/>
  <c r="AJ30" i="11"/>
  <c r="AJ31" i="11"/>
  <c r="AJ32" i="11"/>
  <c r="AJ33" i="11"/>
  <c r="AJ34" i="11"/>
  <c r="AJ27" i="11"/>
  <c r="AU34" i="11"/>
  <c r="B27" i="11"/>
  <c r="AT34" i="11"/>
  <c r="C34" i="11"/>
  <c r="AJ16" i="11"/>
  <c r="AJ17" i="11"/>
  <c r="AJ18" i="11"/>
  <c r="AJ19" i="11"/>
  <c r="AJ20" i="11"/>
  <c r="AJ21" i="11"/>
  <c r="AJ22" i="11"/>
  <c r="AJ23" i="11"/>
  <c r="AJ24" i="11"/>
  <c r="AJ25" i="11"/>
  <c r="AJ15" i="11"/>
  <c r="AU33" i="11"/>
  <c r="B15" i="11"/>
  <c r="AT33" i="11"/>
  <c r="C33" i="11"/>
  <c r="AJ6" i="11"/>
  <c r="AJ7" i="11"/>
  <c r="AJ8" i="11"/>
  <c r="AJ9" i="11"/>
  <c r="AJ10" i="11"/>
  <c r="AJ11" i="11"/>
  <c r="AJ12" i="11"/>
  <c r="AJ13" i="11"/>
  <c r="AJ5" i="11"/>
  <c r="AU32" i="11"/>
  <c r="B5" i="11"/>
  <c r="AT32" i="11"/>
  <c r="C32" i="11"/>
  <c r="C31" i="11"/>
  <c r="C30" i="11"/>
  <c r="C29" i="11"/>
  <c r="C28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C25" i="11"/>
  <c r="C24" i="11"/>
  <c r="C23" i="11"/>
  <c r="C22" i="11"/>
  <c r="C21" i="11"/>
  <c r="C20" i="11"/>
  <c r="C19" i="11"/>
  <c r="C18" i="11"/>
  <c r="C17" i="11"/>
  <c r="C16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C13" i="11"/>
  <c r="C12" i="11"/>
  <c r="C11" i="11"/>
  <c r="C10" i="11"/>
  <c r="C9" i="11"/>
  <c r="C8" i="11"/>
  <c r="C7" i="11"/>
  <c r="C6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B2" i="11"/>
  <c r="AJ71" i="10"/>
  <c r="C71" i="10"/>
  <c r="AJ70" i="10"/>
  <c r="C70" i="10"/>
  <c r="AJ69" i="10"/>
  <c r="C69" i="10"/>
  <c r="AJ68" i="10"/>
  <c r="C68" i="10"/>
  <c r="AJ67" i="10"/>
  <c r="C67" i="10"/>
  <c r="AJ66" i="10"/>
  <c r="C66" i="10"/>
  <c r="AJ65" i="10"/>
  <c r="C65" i="10"/>
  <c r="AJ64" i="10"/>
  <c r="C64" i="10"/>
  <c r="AJ63" i="10"/>
  <c r="C63" i="10"/>
  <c r="AJ62" i="10"/>
  <c r="C62" i="10"/>
  <c r="AJ61" i="10"/>
  <c r="C61" i="10"/>
  <c r="AJ60" i="10"/>
  <c r="C60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B59" i="10"/>
  <c r="AJ57" i="10"/>
  <c r="C57" i="10"/>
  <c r="AJ56" i="10"/>
  <c r="C56" i="10"/>
  <c r="AJ55" i="10"/>
  <c r="C55" i="10"/>
  <c r="AJ54" i="10"/>
  <c r="C54" i="10"/>
  <c r="AJ53" i="10"/>
  <c r="C53" i="10"/>
  <c r="AJ52" i="10"/>
  <c r="C52" i="10"/>
  <c r="AJ51" i="10"/>
  <c r="C51" i="10"/>
  <c r="AJ50" i="10"/>
  <c r="C50" i="10"/>
  <c r="AJ49" i="10"/>
  <c r="C49" i="10"/>
  <c r="AJ48" i="10"/>
  <c r="C48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B47" i="10"/>
  <c r="AJ45" i="10"/>
  <c r="C45" i="10"/>
  <c r="AJ44" i="10"/>
  <c r="C44" i="10"/>
  <c r="AJ43" i="10"/>
  <c r="C43" i="10"/>
  <c r="AJ42" i="10"/>
  <c r="C42" i="10"/>
  <c r="AJ41" i="10"/>
  <c r="C41" i="10"/>
  <c r="AJ40" i="10"/>
  <c r="C40" i="10"/>
  <c r="AJ39" i="10"/>
  <c r="C39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B38" i="10"/>
  <c r="AU37" i="10"/>
  <c r="AT37" i="10"/>
  <c r="AU36" i="10"/>
  <c r="AT36" i="10"/>
  <c r="AJ36" i="10"/>
  <c r="C36" i="10"/>
  <c r="AU35" i="10"/>
  <c r="AT35" i="10"/>
  <c r="AJ35" i="10"/>
  <c r="C35" i="10"/>
  <c r="AJ28" i="10"/>
  <c r="AJ29" i="10"/>
  <c r="AJ30" i="10"/>
  <c r="AJ31" i="10"/>
  <c r="AJ32" i="10"/>
  <c r="AJ33" i="10"/>
  <c r="AJ34" i="10"/>
  <c r="AJ27" i="10"/>
  <c r="AU34" i="10"/>
  <c r="B27" i="10"/>
  <c r="AT34" i="10"/>
  <c r="C34" i="10"/>
  <c r="AJ16" i="10"/>
  <c r="AJ17" i="10"/>
  <c r="AJ18" i="10"/>
  <c r="AJ19" i="10"/>
  <c r="AJ20" i="10"/>
  <c r="AJ21" i="10"/>
  <c r="AJ22" i="10"/>
  <c r="AJ23" i="10"/>
  <c r="AJ24" i="10"/>
  <c r="AJ25" i="10"/>
  <c r="AJ15" i="10"/>
  <c r="AU33" i="10"/>
  <c r="B15" i="10"/>
  <c r="AT33" i="10"/>
  <c r="C33" i="10"/>
  <c r="AJ6" i="10"/>
  <c r="AJ7" i="10"/>
  <c r="AJ8" i="10"/>
  <c r="AJ9" i="10"/>
  <c r="AJ10" i="10"/>
  <c r="AJ11" i="10"/>
  <c r="AJ12" i="10"/>
  <c r="AJ13" i="10"/>
  <c r="AJ5" i="10"/>
  <c r="AU32" i="10"/>
  <c r="B5" i="10"/>
  <c r="AT32" i="10"/>
  <c r="C32" i="10"/>
  <c r="C31" i="10"/>
  <c r="C30" i="10"/>
  <c r="C29" i="10"/>
  <c r="C28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C25" i="10"/>
  <c r="C24" i="10"/>
  <c r="C23" i="10"/>
  <c r="C22" i="10"/>
  <c r="C21" i="10"/>
  <c r="C20" i="10"/>
  <c r="C19" i="10"/>
  <c r="C18" i="10"/>
  <c r="C17" i="10"/>
  <c r="C16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C13" i="10"/>
  <c r="C12" i="10"/>
  <c r="C11" i="10"/>
  <c r="C10" i="10"/>
  <c r="C9" i="10"/>
  <c r="C8" i="10"/>
  <c r="C7" i="10"/>
  <c r="C6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B2" i="10"/>
  <c r="AJ71" i="9"/>
  <c r="C71" i="9"/>
  <c r="AJ70" i="9"/>
  <c r="C70" i="9"/>
  <c r="AJ69" i="9"/>
  <c r="C69" i="9"/>
  <c r="AJ68" i="9"/>
  <c r="C68" i="9"/>
  <c r="AJ67" i="9"/>
  <c r="C67" i="9"/>
  <c r="AJ66" i="9"/>
  <c r="C66" i="9"/>
  <c r="AJ65" i="9"/>
  <c r="C65" i="9"/>
  <c r="AJ64" i="9"/>
  <c r="C64" i="9"/>
  <c r="AJ63" i="9"/>
  <c r="C63" i="9"/>
  <c r="AJ62" i="9"/>
  <c r="C62" i="9"/>
  <c r="AJ61" i="9"/>
  <c r="C61" i="9"/>
  <c r="AJ60" i="9"/>
  <c r="C60" i="9"/>
  <c r="AJ59" i="9"/>
  <c r="AI59" i="9"/>
  <c r="AH59" i="9"/>
  <c r="AG59" i="9"/>
  <c r="AF59" i="9"/>
  <c r="AE59" i="9"/>
  <c r="AD59" i="9"/>
  <c r="AC59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B59" i="9"/>
  <c r="AJ57" i="9"/>
  <c r="C57" i="9"/>
  <c r="AJ56" i="9"/>
  <c r="C56" i="9"/>
  <c r="AJ55" i="9"/>
  <c r="C55" i="9"/>
  <c r="AJ54" i="9"/>
  <c r="C54" i="9"/>
  <c r="AJ53" i="9"/>
  <c r="C53" i="9"/>
  <c r="AJ52" i="9"/>
  <c r="C52" i="9"/>
  <c r="AJ51" i="9"/>
  <c r="C51" i="9"/>
  <c r="AJ50" i="9"/>
  <c r="C50" i="9"/>
  <c r="AJ49" i="9"/>
  <c r="C49" i="9"/>
  <c r="AJ48" i="9"/>
  <c r="C48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B47" i="9"/>
  <c r="AJ45" i="9"/>
  <c r="C45" i="9"/>
  <c r="AJ44" i="9"/>
  <c r="C44" i="9"/>
  <c r="AJ43" i="9"/>
  <c r="C43" i="9"/>
  <c r="AJ42" i="9"/>
  <c r="C42" i="9"/>
  <c r="AJ41" i="9"/>
  <c r="C41" i="9"/>
  <c r="AJ40" i="9"/>
  <c r="C40" i="9"/>
  <c r="AJ39" i="9"/>
  <c r="C39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B38" i="9"/>
  <c r="AU37" i="9"/>
  <c r="AT37" i="9"/>
  <c r="AU36" i="9"/>
  <c r="AT36" i="9"/>
  <c r="AJ36" i="9"/>
  <c r="C36" i="9"/>
  <c r="AU35" i="9"/>
  <c r="AT35" i="9"/>
  <c r="AJ35" i="9"/>
  <c r="C35" i="9"/>
  <c r="AJ28" i="9"/>
  <c r="AJ29" i="9"/>
  <c r="AJ30" i="9"/>
  <c r="AJ31" i="9"/>
  <c r="AJ32" i="9"/>
  <c r="AJ33" i="9"/>
  <c r="AJ34" i="9"/>
  <c r="AJ27" i="9"/>
  <c r="AU34" i="9"/>
  <c r="B27" i="9"/>
  <c r="AT34" i="9"/>
  <c r="C34" i="9"/>
  <c r="AJ16" i="9"/>
  <c r="AJ17" i="9"/>
  <c r="AJ18" i="9"/>
  <c r="AJ19" i="9"/>
  <c r="AJ20" i="9"/>
  <c r="AJ21" i="9"/>
  <c r="AJ22" i="9"/>
  <c r="AJ23" i="9"/>
  <c r="AJ24" i="9"/>
  <c r="AJ25" i="9"/>
  <c r="AJ15" i="9"/>
  <c r="AU33" i="9"/>
  <c r="B15" i="9"/>
  <c r="AT33" i="9"/>
  <c r="C33" i="9"/>
  <c r="AJ6" i="9"/>
  <c r="AJ7" i="9"/>
  <c r="AJ8" i="9"/>
  <c r="AJ9" i="9"/>
  <c r="AJ10" i="9"/>
  <c r="AJ11" i="9"/>
  <c r="AJ12" i="9"/>
  <c r="AJ13" i="9"/>
  <c r="AJ5" i="9"/>
  <c r="AU32" i="9"/>
  <c r="B5" i="9"/>
  <c r="AT32" i="9"/>
  <c r="C32" i="9"/>
  <c r="C31" i="9"/>
  <c r="C30" i="9"/>
  <c r="C29" i="9"/>
  <c r="C28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C25" i="9"/>
  <c r="C24" i="9"/>
  <c r="C23" i="9"/>
  <c r="C22" i="9"/>
  <c r="C21" i="9"/>
  <c r="C20" i="9"/>
  <c r="C19" i="9"/>
  <c r="C18" i="9"/>
  <c r="C17" i="9"/>
  <c r="C16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13" i="9"/>
  <c r="C12" i="9"/>
  <c r="C11" i="9"/>
  <c r="C10" i="9"/>
  <c r="C9" i="9"/>
  <c r="C8" i="9"/>
  <c r="C7" i="9"/>
  <c r="C6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B2" i="9"/>
  <c r="AJ71" i="8"/>
  <c r="C71" i="8"/>
  <c r="AJ70" i="8"/>
  <c r="C70" i="8"/>
  <c r="AJ69" i="8"/>
  <c r="C69" i="8"/>
  <c r="AJ68" i="8"/>
  <c r="C68" i="8"/>
  <c r="AJ67" i="8"/>
  <c r="C67" i="8"/>
  <c r="AJ66" i="8"/>
  <c r="C66" i="8"/>
  <c r="AJ65" i="8"/>
  <c r="C65" i="8"/>
  <c r="AJ64" i="8"/>
  <c r="C64" i="8"/>
  <c r="AJ63" i="8"/>
  <c r="C63" i="8"/>
  <c r="AJ62" i="8"/>
  <c r="C62" i="8"/>
  <c r="AJ61" i="8"/>
  <c r="C61" i="8"/>
  <c r="AJ60" i="8"/>
  <c r="C60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B59" i="8"/>
  <c r="AJ57" i="8"/>
  <c r="C57" i="8"/>
  <c r="AJ56" i="8"/>
  <c r="C56" i="8"/>
  <c r="AJ55" i="8"/>
  <c r="C55" i="8"/>
  <c r="AJ54" i="8"/>
  <c r="C54" i="8"/>
  <c r="AJ53" i="8"/>
  <c r="C53" i="8"/>
  <c r="AJ52" i="8"/>
  <c r="C52" i="8"/>
  <c r="AJ51" i="8"/>
  <c r="C51" i="8"/>
  <c r="AJ50" i="8"/>
  <c r="C50" i="8"/>
  <c r="AJ49" i="8"/>
  <c r="C49" i="8"/>
  <c r="AJ48" i="8"/>
  <c r="C48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B47" i="8"/>
  <c r="AJ45" i="8"/>
  <c r="C45" i="8"/>
  <c r="AJ44" i="8"/>
  <c r="C44" i="8"/>
  <c r="AJ43" i="8"/>
  <c r="C43" i="8"/>
  <c r="AJ42" i="8"/>
  <c r="C42" i="8"/>
  <c r="AJ41" i="8"/>
  <c r="C41" i="8"/>
  <c r="AJ40" i="8"/>
  <c r="C40" i="8"/>
  <c r="AJ39" i="8"/>
  <c r="C39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B38" i="8"/>
  <c r="AU37" i="8"/>
  <c r="AT37" i="8"/>
  <c r="AU36" i="8"/>
  <c r="AT36" i="8"/>
  <c r="AJ36" i="8"/>
  <c r="C36" i="8"/>
  <c r="AU35" i="8"/>
  <c r="AT35" i="8"/>
  <c r="AJ35" i="8"/>
  <c r="C35" i="8"/>
  <c r="AJ28" i="8"/>
  <c r="AJ29" i="8"/>
  <c r="AJ30" i="8"/>
  <c r="AJ31" i="8"/>
  <c r="AJ32" i="8"/>
  <c r="AJ33" i="8"/>
  <c r="AJ34" i="8"/>
  <c r="AJ27" i="8"/>
  <c r="AU34" i="8"/>
  <c r="B27" i="8"/>
  <c r="AT34" i="8"/>
  <c r="C34" i="8"/>
  <c r="AJ16" i="8"/>
  <c r="AJ17" i="8"/>
  <c r="AJ18" i="8"/>
  <c r="AJ19" i="8"/>
  <c r="AJ20" i="8"/>
  <c r="AJ21" i="8"/>
  <c r="AJ22" i="8"/>
  <c r="AJ23" i="8"/>
  <c r="AJ24" i="8"/>
  <c r="AJ25" i="8"/>
  <c r="AJ15" i="8"/>
  <c r="AU33" i="8"/>
  <c r="B15" i="8"/>
  <c r="AT33" i="8"/>
  <c r="C33" i="8"/>
  <c r="AJ6" i="8"/>
  <c r="AJ7" i="8"/>
  <c r="AJ8" i="8"/>
  <c r="AJ9" i="8"/>
  <c r="AJ10" i="8"/>
  <c r="AJ11" i="8"/>
  <c r="AJ12" i="8"/>
  <c r="AJ13" i="8"/>
  <c r="AJ5" i="8"/>
  <c r="AU32" i="8"/>
  <c r="B5" i="8"/>
  <c r="AT32" i="8"/>
  <c r="C32" i="8"/>
  <c r="C31" i="8"/>
  <c r="C30" i="8"/>
  <c r="C29" i="8"/>
  <c r="C28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C25" i="8"/>
  <c r="C24" i="8"/>
  <c r="C23" i="8"/>
  <c r="C22" i="8"/>
  <c r="C21" i="8"/>
  <c r="C20" i="8"/>
  <c r="C19" i="8"/>
  <c r="C18" i="8"/>
  <c r="C17" i="8"/>
  <c r="C16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C13" i="8"/>
  <c r="C12" i="8"/>
  <c r="C11" i="8"/>
  <c r="C10" i="8"/>
  <c r="C9" i="8"/>
  <c r="C8" i="8"/>
  <c r="C7" i="8"/>
  <c r="C6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B2" i="8"/>
  <c r="AJ71" i="7"/>
  <c r="C71" i="7"/>
  <c r="AJ70" i="7"/>
  <c r="C70" i="7"/>
  <c r="AJ69" i="7"/>
  <c r="C69" i="7"/>
  <c r="AJ68" i="7"/>
  <c r="C68" i="7"/>
  <c r="AJ67" i="7"/>
  <c r="C67" i="7"/>
  <c r="AJ66" i="7"/>
  <c r="C66" i="7"/>
  <c r="AJ65" i="7"/>
  <c r="C65" i="7"/>
  <c r="AJ64" i="7"/>
  <c r="C64" i="7"/>
  <c r="AJ63" i="7"/>
  <c r="C63" i="7"/>
  <c r="AJ62" i="7"/>
  <c r="C62" i="7"/>
  <c r="AJ61" i="7"/>
  <c r="C61" i="7"/>
  <c r="AJ60" i="7"/>
  <c r="C60" i="7"/>
  <c r="AJ59" i="7"/>
  <c r="AI59" i="7"/>
  <c r="AH59" i="7"/>
  <c r="AG59" i="7"/>
  <c r="AF59" i="7"/>
  <c r="AE59" i="7"/>
  <c r="AD59" i="7"/>
  <c r="AC59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B59" i="7"/>
  <c r="AJ57" i="7"/>
  <c r="C57" i="7"/>
  <c r="AJ56" i="7"/>
  <c r="C56" i="7"/>
  <c r="AJ55" i="7"/>
  <c r="C55" i="7"/>
  <c r="AJ54" i="7"/>
  <c r="C54" i="7"/>
  <c r="AJ53" i="7"/>
  <c r="C53" i="7"/>
  <c r="AJ52" i="7"/>
  <c r="C52" i="7"/>
  <c r="AJ51" i="7"/>
  <c r="C51" i="7"/>
  <c r="AJ50" i="7"/>
  <c r="C50" i="7"/>
  <c r="AJ49" i="7"/>
  <c r="C49" i="7"/>
  <c r="AJ48" i="7"/>
  <c r="C48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B47" i="7"/>
  <c r="AJ45" i="7"/>
  <c r="C45" i="7"/>
  <c r="AJ44" i="7"/>
  <c r="C44" i="7"/>
  <c r="AJ43" i="7"/>
  <c r="C43" i="7"/>
  <c r="AJ42" i="7"/>
  <c r="C42" i="7"/>
  <c r="AJ41" i="7"/>
  <c r="C41" i="7"/>
  <c r="AJ40" i="7"/>
  <c r="C40" i="7"/>
  <c r="AJ39" i="7"/>
  <c r="C39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B38" i="7"/>
  <c r="AU37" i="7"/>
  <c r="AT37" i="7"/>
  <c r="AU36" i="7"/>
  <c r="AT36" i="7"/>
  <c r="AJ36" i="7"/>
  <c r="C36" i="7"/>
  <c r="AU35" i="7"/>
  <c r="AT35" i="7"/>
  <c r="AJ35" i="7"/>
  <c r="C35" i="7"/>
  <c r="AJ28" i="7"/>
  <c r="AJ29" i="7"/>
  <c r="AJ30" i="7"/>
  <c r="AJ31" i="7"/>
  <c r="AJ32" i="7"/>
  <c r="AJ33" i="7"/>
  <c r="AJ34" i="7"/>
  <c r="AJ27" i="7"/>
  <c r="AU34" i="7"/>
  <c r="B27" i="7"/>
  <c r="AT34" i="7"/>
  <c r="C34" i="7"/>
  <c r="AJ16" i="7"/>
  <c r="AJ17" i="7"/>
  <c r="AJ18" i="7"/>
  <c r="AJ19" i="7"/>
  <c r="AJ20" i="7"/>
  <c r="AJ21" i="7"/>
  <c r="AJ22" i="7"/>
  <c r="AJ23" i="7"/>
  <c r="AJ24" i="7"/>
  <c r="AJ25" i="7"/>
  <c r="AJ15" i="7"/>
  <c r="AU33" i="7"/>
  <c r="B15" i="7"/>
  <c r="AT33" i="7"/>
  <c r="C33" i="7"/>
  <c r="AJ6" i="7"/>
  <c r="AJ7" i="7"/>
  <c r="AJ8" i="7"/>
  <c r="AJ9" i="7"/>
  <c r="AJ10" i="7"/>
  <c r="AJ11" i="7"/>
  <c r="AJ12" i="7"/>
  <c r="AJ13" i="7"/>
  <c r="AJ5" i="7"/>
  <c r="AU32" i="7"/>
  <c r="B5" i="7"/>
  <c r="AT32" i="7"/>
  <c r="C32" i="7"/>
  <c r="C31" i="7"/>
  <c r="C30" i="7"/>
  <c r="C29" i="7"/>
  <c r="C28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C25" i="7"/>
  <c r="C24" i="7"/>
  <c r="C23" i="7"/>
  <c r="C22" i="7"/>
  <c r="C21" i="7"/>
  <c r="C20" i="7"/>
  <c r="C19" i="7"/>
  <c r="C18" i="7"/>
  <c r="C17" i="7"/>
  <c r="C16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C13" i="7"/>
  <c r="C12" i="7"/>
  <c r="C11" i="7"/>
  <c r="C10" i="7"/>
  <c r="C9" i="7"/>
  <c r="C8" i="7"/>
  <c r="C7" i="7"/>
  <c r="C6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B2" i="7"/>
  <c r="AJ71" i="6"/>
  <c r="C71" i="6"/>
  <c r="AJ70" i="6"/>
  <c r="C70" i="6"/>
  <c r="AJ69" i="6"/>
  <c r="C69" i="6"/>
  <c r="AJ68" i="6"/>
  <c r="C68" i="6"/>
  <c r="AJ67" i="6"/>
  <c r="C67" i="6"/>
  <c r="AJ66" i="6"/>
  <c r="C66" i="6"/>
  <c r="AJ65" i="6"/>
  <c r="C65" i="6"/>
  <c r="AJ64" i="6"/>
  <c r="C64" i="6"/>
  <c r="AJ63" i="6"/>
  <c r="C63" i="6"/>
  <c r="AJ62" i="6"/>
  <c r="C62" i="6"/>
  <c r="AJ61" i="6"/>
  <c r="C61" i="6"/>
  <c r="AJ60" i="6"/>
  <c r="C60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B59" i="6"/>
  <c r="AJ57" i="6"/>
  <c r="C57" i="6"/>
  <c r="AJ56" i="6"/>
  <c r="C56" i="6"/>
  <c r="AJ55" i="6"/>
  <c r="C55" i="6"/>
  <c r="AJ54" i="6"/>
  <c r="C54" i="6"/>
  <c r="AJ53" i="6"/>
  <c r="C53" i="6"/>
  <c r="AJ52" i="6"/>
  <c r="C52" i="6"/>
  <c r="AJ51" i="6"/>
  <c r="C51" i="6"/>
  <c r="AJ50" i="6"/>
  <c r="C50" i="6"/>
  <c r="AJ49" i="6"/>
  <c r="C49" i="6"/>
  <c r="AJ48" i="6"/>
  <c r="C48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B47" i="6"/>
  <c r="AJ45" i="6"/>
  <c r="C45" i="6"/>
  <c r="AJ44" i="6"/>
  <c r="C44" i="6"/>
  <c r="AJ43" i="6"/>
  <c r="C43" i="6"/>
  <c r="AJ42" i="6"/>
  <c r="C42" i="6"/>
  <c r="AJ41" i="6"/>
  <c r="C41" i="6"/>
  <c r="AJ40" i="6"/>
  <c r="C40" i="6"/>
  <c r="AJ39" i="6"/>
  <c r="C39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B38" i="6"/>
  <c r="AU37" i="6"/>
  <c r="AT37" i="6"/>
  <c r="AU36" i="6"/>
  <c r="AT36" i="6"/>
  <c r="AJ36" i="6"/>
  <c r="C36" i="6"/>
  <c r="AU35" i="6"/>
  <c r="AT35" i="6"/>
  <c r="AJ35" i="6"/>
  <c r="C35" i="6"/>
  <c r="AJ28" i="6"/>
  <c r="AJ29" i="6"/>
  <c r="AJ30" i="6"/>
  <c r="AJ31" i="6"/>
  <c r="AJ32" i="6"/>
  <c r="AJ33" i="6"/>
  <c r="AJ34" i="6"/>
  <c r="AJ27" i="6"/>
  <c r="AU34" i="6"/>
  <c r="B27" i="6"/>
  <c r="AT34" i="6"/>
  <c r="C34" i="6"/>
  <c r="AJ16" i="6"/>
  <c r="AJ17" i="6"/>
  <c r="AJ18" i="6"/>
  <c r="AJ19" i="6"/>
  <c r="AJ20" i="6"/>
  <c r="AJ21" i="6"/>
  <c r="AJ22" i="6"/>
  <c r="AJ23" i="6"/>
  <c r="AJ24" i="6"/>
  <c r="AJ25" i="6"/>
  <c r="AJ15" i="6"/>
  <c r="AU33" i="6"/>
  <c r="B15" i="6"/>
  <c r="AT33" i="6"/>
  <c r="C33" i="6"/>
  <c r="AJ6" i="6"/>
  <c r="AJ7" i="6"/>
  <c r="AJ8" i="6"/>
  <c r="AJ9" i="6"/>
  <c r="AJ10" i="6"/>
  <c r="AJ11" i="6"/>
  <c r="AJ12" i="6"/>
  <c r="AJ13" i="6"/>
  <c r="AJ5" i="6"/>
  <c r="AU32" i="6"/>
  <c r="B5" i="6"/>
  <c r="AT32" i="6"/>
  <c r="C32" i="6"/>
  <c r="C31" i="6"/>
  <c r="C30" i="6"/>
  <c r="C29" i="6"/>
  <c r="C28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25" i="6"/>
  <c r="C24" i="6"/>
  <c r="C23" i="6"/>
  <c r="C22" i="6"/>
  <c r="C21" i="6"/>
  <c r="C20" i="6"/>
  <c r="C19" i="6"/>
  <c r="C18" i="6"/>
  <c r="C17" i="6"/>
  <c r="C16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13" i="6"/>
  <c r="C12" i="6"/>
  <c r="C11" i="6"/>
  <c r="C10" i="6"/>
  <c r="C9" i="6"/>
  <c r="C8" i="6"/>
  <c r="C7" i="6"/>
  <c r="C6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B2" i="6"/>
  <c r="AJ71" i="5"/>
  <c r="C71" i="5"/>
  <c r="AJ70" i="5"/>
  <c r="C70" i="5"/>
  <c r="AJ69" i="5"/>
  <c r="C69" i="5"/>
  <c r="AJ68" i="5"/>
  <c r="C68" i="5"/>
  <c r="AJ67" i="5"/>
  <c r="C67" i="5"/>
  <c r="AJ66" i="5"/>
  <c r="C66" i="5"/>
  <c r="AJ65" i="5"/>
  <c r="C65" i="5"/>
  <c r="AJ64" i="5"/>
  <c r="C64" i="5"/>
  <c r="AJ63" i="5"/>
  <c r="C63" i="5"/>
  <c r="AJ62" i="5"/>
  <c r="C62" i="5"/>
  <c r="AJ61" i="5"/>
  <c r="C61" i="5"/>
  <c r="AJ60" i="5"/>
  <c r="C60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B59" i="5"/>
  <c r="AJ57" i="5"/>
  <c r="C57" i="5"/>
  <c r="AJ56" i="5"/>
  <c r="C56" i="5"/>
  <c r="AJ55" i="5"/>
  <c r="C55" i="5"/>
  <c r="AJ54" i="5"/>
  <c r="C54" i="5"/>
  <c r="AJ53" i="5"/>
  <c r="C53" i="5"/>
  <c r="AJ52" i="5"/>
  <c r="C52" i="5"/>
  <c r="AJ51" i="5"/>
  <c r="C51" i="5"/>
  <c r="AJ50" i="5"/>
  <c r="C50" i="5"/>
  <c r="AJ49" i="5"/>
  <c r="C49" i="5"/>
  <c r="AJ48" i="5"/>
  <c r="C48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B47" i="5"/>
  <c r="AJ45" i="5"/>
  <c r="C45" i="5"/>
  <c r="AJ44" i="5"/>
  <c r="C44" i="5"/>
  <c r="AJ43" i="5"/>
  <c r="C43" i="5"/>
  <c r="AJ42" i="5"/>
  <c r="C42" i="5"/>
  <c r="AJ41" i="5"/>
  <c r="C41" i="5"/>
  <c r="AJ40" i="5"/>
  <c r="C40" i="5"/>
  <c r="AJ39" i="5"/>
  <c r="C39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B38" i="5"/>
  <c r="AU37" i="5"/>
  <c r="AT37" i="5"/>
  <c r="AU36" i="5"/>
  <c r="AT36" i="5"/>
  <c r="AJ36" i="5"/>
  <c r="C36" i="5"/>
  <c r="AU35" i="5"/>
  <c r="AT35" i="5"/>
  <c r="AJ35" i="5"/>
  <c r="C35" i="5"/>
  <c r="AJ28" i="5"/>
  <c r="AJ29" i="5"/>
  <c r="AJ30" i="5"/>
  <c r="AJ31" i="5"/>
  <c r="AJ32" i="5"/>
  <c r="AJ33" i="5"/>
  <c r="AJ34" i="5"/>
  <c r="AJ27" i="5"/>
  <c r="AU34" i="5"/>
  <c r="B27" i="5"/>
  <c r="AT34" i="5"/>
  <c r="C34" i="5"/>
  <c r="AJ16" i="5"/>
  <c r="AJ17" i="5"/>
  <c r="AJ18" i="5"/>
  <c r="AJ19" i="5"/>
  <c r="AJ20" i="5"/>
  <c r="AJ21" i="5"/>
  <c r="AJ22" i="5"/>
  <c r="AJ23" i="5"/>
  <c r="AJ24" i="5"/>
  <c r="AJ25" i="5"/>
  <c r="AJ15" i="5"/>
  <c r="AU33" i="5"/>
  <c r="B15" i="5"/>
  <c r="AT33" i="5"/>
  <c r="C33" i="5"/>
  <c r="AJ6" i="5"/>
  <c r="AJ7" i="5"/>
  <c r="AJ8" i="5"/>
  <c r="AJ9" i="5"/>
  <c r="AJ10" i="5"/>
  <c r="AJ11" i="5"/>
  <c r="AJ12" i="5"/>
  <c r="AJ13" i="5"/>
  <c r="AJ5" i="5"/>
  <c r="AU32" i="5"/>
  <c r="B5" i="5"/>
  <c r="AT32" i="5"/>
  <c r="C32" i="5"/>
  <c r="C31" i="5"/>
  <c r="C30" i="5"/>
  <c r="C29" i="5"/>
  <c r="C28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C25" i="5"/>
  <c r="C24" i="5"/>
  <c r="C23" i="5"/>
  <c r="C22" i="5"/>
  <c r="C21" i="5"/>
  <c r="C20" i="5"/>
  <c r="C19" i="5"/>
  <c r="C18" i="5"/>
  <c r="C17" i="5"/>
  <c r="C16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C13" i="5"/>
  <c r="C12" i="5"/>
  <c r="C11" i="5"/>
  <c r="C10" i="5"/>
  <c r="C9" i="5"/>
  <c r="C8" i="5"/>
  <c r="C7" i="5"/>
  <c r="C6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B2" i="5"/>
  <c r="S25" i="4"/>
  <c r="Q26" i="4"/>
  <c r="T26" i="4"/>
  <c r="T25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F25" i="3"/>
  <c r="D7" i="3"/>
  <c r="E7" i="3"/>
  <c r="F7" i="3"/>
  <c r="G7" i="3"/>
  <c r="H7" i="3"/>
  <c r="I7" i="3"/>
  <c r="J7" i="3"/>
  <c r="K7" i="3"/>
  <c r="L7" i="3"/>
  <c r="M7" i="3"/>
  <c r="N7" i="3"/>
  <c r="O7" i="3"/>
  <c r="P7" i="3"/>
  <c r="D8" i="3"/>
  <c r="E8" i="3"/>
  <c r="F8" i="3"/>
  <c r="G8" i="3"/>
  <c r="H8" i="3"/>
  <c r="I8" i="3"/>
  <c r="J8" i="3"/>
  <c r="K8" i="3"/>
  <c r="L8" i="3"/>
  <c r="M8" i="3"/>
  <c r="N8" i="3"/>
  <c r="O8" i="3"/>
  <c r="P9" i="3"/>
  <c r="P10" i="3"/>
  <c r="P11" i="3"/>
  <c r="P12" i="3"/>
  <c r="P13" i="3"/>
  <c r="P8" i="3"/>
  <c r="D19" i="3"/>
  <c r="D20" i="3"/>
  <c r="D21" i="3"/>
  <c r="D22" i="3"/>
  <c r="D23" i="3"/>
  <c r="D24" i="3"/>
  <c r="D25" i="3"/>
  <c r="D26" i="3"/>
  <c r="D18" i="3"/>
  <c r="D29" i="3"/>
  <c r="D30" i="3"/>
  <c r="D31" i="3"/>
  <c r="D32" i="3"/>
  <c r="D33" i="3"/>
  <c r="D34" i="3"/>
  <c r="D35" i="3"/>
  <c r="D36" i="3"/>
  <c r="D37" i="3"/>
  <c r="D38" i="3"/>
  <c r="D28" i="3"/>
  <c r="D41" i="3"/>
  <c r="D42" i="3"/>
  <c r="D43" i="3"/>
  <c r="D44" i="3"/>
  <c r="D45" i="3"/>
  <c r="D46" i="3"/>
  <c r="D47" i="3"/>
  <c r="D48" i="3"/>
  <c r="D49" i="3"/>
  <c r="D40" i="3"/>
  <c r="D52" i="3"/>
  <c r="D53" i="3"/>
  <c r="D54" i="3"/>
  <c r="D55" i="3"/>
  <c r="D56" i="3"/>
  <c r="D57" i="3"/>
  <c r="D58" i="3"/>
  <c r="D51" i="3"/>
  <c r="D61" i="3"/>
  <c r="D62" i="3"/>
  <c r="D63" i="3"/>
  <c r="D64" i="3"/>
  <c r="D65" i="3"/>
  <c r="D66" i="3"/>
  <c r="D67" i="3"/>
  <c r="D68" i="3"/>
  <c r="D69" i="3"/>
  <c r="D70" i="3"/>
  <c r="D60" i="3"/>
  <c r="D72" i="3"/>
  <c r="D17" i="3"/>
  <c r="AC25" i="2"/>
  <c r="E7" i="2"/>
  <c r="E17" i="2"/>
  <c r="E27" i="2"/>
  <c r="E39" i="2"/>
  <c r="E50" i="2"/>
  <c r="E59" i="2"/>
  <c r="E71" i="2"/>
  <c r="E16" i="2"/>
  <c r="D87" i="3"/>
  <c r="D16" i="3"/>
  <c r="E19" i="3"/>
  <c r="E20" i="3"/>
  <c r="E21" i="3"/>
  <c r="E22" i="3"/>
  <c r="E23" i="3"/>
  <c r="E24" i="3"/>
  <c r="E25" i="3"/>
  <c r="E26" i="3"/>
  <c r="E18" i="3"/>
  <c r="E29" i="3"/>
  <c r="E30" i="3"/>
  <c r="E31" i="3"/>
  <c r="E32" i="3"/>
  <c r="E33" i="3"/>
  <c r="E34" i="3"/>
  <c r="E35" i="3"/>
  <c r="E36" i="3"/>
  <c r="E37" i="3"/>
  <c r="E38" i="3"/>
  <c r="E28" i="3"/>
  <c r="E41" i="3"/>
  <c r="E42" i="3"/>
  <c r="E43" i="3"/>
  <c r="E44" i="3"/>
  <c r="E45" i="3"/>
  <c r="E46" i="3"/>
  <c r="E47" i="3"/>
  <c r="E48" i="3"/>
  <c r="E49" i="3"/>
  <c r="E40" i="3"/>
  <c r="E52" i="3"/>
  <c r="E53" i="3"/>
  <c r="E54" i="3"/>
  <c r="E55" i="3"/>
  <c r="E56" i="3"/>
  <c r="E57" i="3"/>
  <c r="E58" i="3"/>
  <c r="E51" i="3"/>
  <c r="E61" i="3"/>
  <c r="E62" i="3"/>
  <c r="E63" i="3"/>
  <c r="E64" i="3"/>
  <c r="E65" i="3"/>
  <c r="E66" i="3"/>
  <c r="E67" i="3"/>
  <c r="E68" i="3"/>
  <c r="E69" i="3"/>
  <c r="E70" i="3"/>
  <c r="E60" i="3"/>
  <c r="E73" i="3"/>
  <c r="E74" i="3"/>
  <c r="E75" i="3"/>
  <c r="E76" i="3"/>
  <c r="E77" i="3"/>
  <c r="E78" i="3"/>
  <c r="E79" i="3"/>
  <c r="E80" i="3"/>
  <c r="E81" i="3"/>
  <c r="E82" i="3"/>
  <c r="E83" i="3"/>
  <c r="E84" i="3"/>
  <c r="E72" i="3"/>
  <c r="E17" i="3"/>
  <c r="E16" i="3"/>
  <c r="F19" i="3"/>
  <c r="F20" i="3"/>
  <c r="F21" i="3"/>
  <c r="F22" i="3"/>
  <c r="F23" i="3"/>
  <c r="F24" i="3"/>
  <c r="F25" i="3"/>
  <c r="F26" i="3"/>
  <c r="F18" i="3"/>
  <c r="F29" i="3"/>
  <c r="F30" i="3"/>
  <c r="F31" i="3"/>
  <c r="F32" i="3"/>
  <c r="F33" i="3"/>
  <c r="F34" i="3"/>
  <c r="F35" i="3"/>
  <c r="F36" i="3"/>
  <c r="F37" i="3"/>
  <c r="F38" i="3"/>
  <c r="F28" i="3"/>
  <c r="F41" i="3"/>
  <c r="F42" i="3"/>
  <c r="F43" i="3"/>
  <c r="F44" i="3"/>
  <c r="F45" i="3"/>
  <c r="F46" i="3"/>
  <c r="F47" i="3"/>
  <c r="F48" i="3"/>
  <c r="F49" i="3"/>
  <c r="F40" i="3"/>
  <c r="F52" i="3"/>
  <c r="F53" i="3"/>
  <c r="F54" i="3"/>
  <c r="F55" i="3"/>
  <c r="F56" i="3"/>
  <c r="F57" i="3"/>
  <c r="F58" i="3"/>
  <c r="F51" i="3"/>
  <c r="F61" i="3"/>
  <c r="F62" i="3"/>
  <c r="F63" i="3"/>
  <c r="F64" i="3"/>
  <c r="F65" i="3"/>
  <c r="F66" i="3"/>
  <c r="F67" i="3"/>
  <c r="F68" i="3"/>
  <c r="F69" i="3"/>
  <c r="F70" i="3"/>
  <c r="F60" i="3"/>
  <c r="F73" i="3"/>
  <c r="F74" i="3"/>
  <c r="F75" i="3"/>
  <c r="F76" i="3"/>
  <c r="F77" i="3"/>
  <c r="F78" i="3"/>
  <c r="F79" i="3"/>
  <c r="F80" i="3"/>
  <c r="F81" i="3"/>
  <c r="F82" i="3"/>
  <c r="F83" i="3"/>
  <c r="F84" i="3"/>
  <c r="F72" i="3"/>
  <c r="F17" i="3"/>
  <c r="F16" i="3"/>
  <c r="G19" i="3"/>
  <c r="G20" i="3"/>
  <c r="G21" i="3"/>
  <c r="G22" i="3"/>
  <c r="G23" i="3"/>
  <c r="G24" i="3"/>
  <c r="G25" i="3"/>
  <c r="G26" i="3"/>
  <c r="G18" i="3"/>
  <c r="G29" i="3"/>
  <c r="G30" i="3"/>
  <c r="G31" i="3"/>
  <c r="G32" i="3"/>
  <c r="G33" i="3"/>
  <c r="G34" i="3"/>
  <c r="G35" i="3"/>
  <c r="G36" i="3"/>
  <c r="G37" i="3"/>
  <c r="G38" i="3"/>
  <c r="G28" i="3"/>
  <c r="G41" i="3"/>
  <c r="G42" i="3"/>
  <c r="G43" i="3"/>
  <c r="G44" i="3"/>
  <c r="G45" i="3"/>
  <c r="G46" i="3"/>
  <c r="G47" i="3"/>
  <c r="G48" i="3"/>
  <c r="G49" i="3"/>
  <c r="G40" i="3"/>
  <c r="G52" i="3"/>
  <c r="G53" i="3"/>
  <c r="G54" i="3"/>
  <c r="G55" i="3"/>
  <c r="G56" i="3"/>
  <c r="G57" i="3"/>
  <c r="G58" i="3"/>
  <c r="G51" i="3"/>
  <c r="G61" i="3"/>
  <c r="G62" i="3"/>
  <c r="G63" i="3"/>
  <c r="G64" i="3"/>
  <c r="G65" i="3"/>
  <c r="G66" i="3"/>
  <c r="G67" i="3"/>
  <c r="G68" i="3"/>
  <c r="G69" i="3"/>
  <c r="G70" i="3"/>
  <c r="G60" i="3"/>
  <c r="G73" i="3"/>
  <c r="G74" i="3"/>
  <c r="G75" i="3"/>
  <c r="G76" i="3"/>
  <c r="G77" i="3"/>
  <c r="G78" i="3"/>
  <c r="G79" i="3"/>
  <c r="G80" i="3"/>
  <c r="G81" i="3"/>
  <c r="G82" i="3"/>
  <c r="G83" i="3"/>
  <c r="G84" i="3"/>
  <c r="G72" i="3"/>
  <c r="G17" i="3"/>
  <c r="G16" i="3"/>
  <c r="H19" i="3"/>
  <c r="H20" i="3"/>
  <c r="H21" i="3"/>
  <c r="H22" i="3"/>
  <c r="H23" i="3"/>
  <c r="H24" i="3"/>
  <c r="H25" i="3"/>
  <c r="H26" i="3"/>
  <c r="H18" i="3"/>
  <c r="H29" i="3"/>
  <c r="H30" i="3"/>
  <c r="H31" i="3"/>
  <c r="H32" i="3"/>
  <c r="H33" i="3"/>
  <c r="H34" i="3"/>
  <c r="H35" i="3"/>
  <c r="H36" i="3"/>
  <c r="H37" i="3"/>
  <c r="H38" i="3"/>
  <c r="H28" i="3"/>
  <c r="H41" i="3"/>
  <c r="H42" i="3"/>
  <c r="H43" i="3"/>
  <c r="H44" i="3"/>
  <c r="H45" i="3"/>
  <c r="H46" i="3"/>
  <c r="H47" i="3"/>
  <c r="H48" i="3"/>
  <c r="H49" i="3"/>
  <c r="H40" i="3"/>
  <c r="H52" i="3"/>
  <c r="H53" i="3"/>
  <c r="H54" i="3"/>
  <c r="H55" i="3"/>
  <c r="H56" i="3"/>
  <c r="H57" i="3"/>
  <c r="H58" i="3"/>
  <c r="H51" i="3"/>
  <c r="H61" i="3"/>
  <c r="H62" i="3"/>
  <c r="H63" i="3"/>
  <c r="H64" i="3"/>
  <c r="H65" i="3"/>
  <c r="H66" i="3"/>
  <c r="H67" i="3"/>
  <c r="H68" i="3"/>
  <c r="H69" i="3"/>
  <c r="H70" i="3"/>
  <c r="H60" i="3"/>
  <c r="H73" i="3"/>
  <c r="H74" i="3"/>
  <c r="H75" i="3"/>
  <c r="H76" i="3"/>
  <c r="H77" i="3"/>
  <c r="H78" i="3"/>
  <c r="H79" i="3"/>
  <c r="H80" i="3"/>
  <c r="H81" i="3"/>
  <c r="H82" i="3"/>
  <c r="H83" i="3"/>
  <c r="H84" i="3"/>
  <c r="H72" i="3"/>
  <c r="H17" i="3"/>
  <c r="H16" i="3"/>
  <c r="I19" i="3"/>
  <c r="I20" i="3"/>
  <c r="I21" i="3"/>
  <c r="I22" i="3"/>
  <c r="I23" i="3"/>
  <c r="I24" i="3"/>
  <c r="I25" i="3"/>
  <c r="I26" i="3"/>
  <c r="I18" i="3"/>
  <c r="I29" i="3"/>
  <c r="I30" i="3"/>
  <c r="I31" i="3"/>
  <c r="I32" i="3"/>
  <c r="I33" i="3"/>
  <c r="I34" i="3"/>
  <c r="I35" i="3"/>
  <c r="I36" i="3"/>
  <c r="I37" i="3"/>
  <c r="I38" i="3"/>
  <c r="I28" i="3"/>
  <c r="I41" i="3"/>
  <c r="I42" i="3"/>
  <c r="I43" i="3"/>
  <c r="I44" i="3"/>
  <c r="I45" i="3"/>
  <c r="I46" i="3"/>
  <c r="I47" i="3"/>
  <c r="I48" i="3"/>
  <c r="I49" i="3"/>
  <c r="I40" i="3"/>
  <c r="I52" i="3"/>
  <c r="I53" i="3"/>
  <c r="I54" i="3"/>
  <c r="I55" i="3"/>
  <c r="I56" i="3"/>
  <c r="I57" i="3"/>
  <c r="I58" i="3"/>
  <c r="I51" i="3"/>
  <c r="I61" i="3"/>
  <c r="I62" i="3"/>
  <c r="I63" i="3"/>
  <c r="I64" i="3"/>
  <c r="I65" i="3"/>
  <c r="I66" i="3"/>
  <c r="I67" i="3"/>
  <c r="I68" i="3"/>
  <c r="I69" i="3"/>
  <c r="I70" i="3"/>
  <c r="I60" i="3"/>
  <c r="I73" i="3"/>
  <c r="I74" i="3"/>
  <c r="I75" i="3"/>
  <c r="I76" i="3"/>
  <c r="I77" i="3"/>
  <c r="I78" i="3"/>
  <c r="I79" i="3"/>
  <c r="I80" i="3"/>
  <c r="I81" i="3"/>
  <c r="I82" i="3"/>
  <c r="I83" i="3"/>
  <c r="I84" i="3"/>
  <c r="I72" i="3"/>
  <c r="I17" i="3"/>
  <c r="I16" i="3"/>
  <c r="J19" i="3"/>
  <c r="J20" i="3"/>
  <c r="J21" i="3"/>
  <c r="J22" i="3"/>
  <c r="J23" i="3"/>
  <c r="J24" i="3"/>
  <c r="J25" i="3"/>
  <c r="J26" i="3"/>
  <c r="J18" i="3"/>
  <c r="J29" i="3"/>
  <c r="J30" i="3"/>
  <c r="J31" i="3"/>
  <c r="J32" i="3"/>
  <c r="J33" i="3"/>
  <c r="J34" i="3"/>
  <c r="J35" i="3"/>
  <c r="J36" i="3"/>
  <c r="J37" i="3"/>
  <c r="J38" i="3"/>
  <c r="J28" i="3"/>
  <c r="J41" i="3"/>
  <c r="J42" i="3"/>
  <c r="J43" i="3"/>
  <c r="J44" i="3"/>
  <c r="J45" i="3"/>
  <c r="J46" i="3"/>
  <c r="J47" i="3"/>
  <c r="J48" i="3"/>
  <c r="J49" i="3"/>
  <c r="J40" i="3"/>
  <c r="J52" i="3"/>
  <c r="J53" i="3"/>
  <c r="J54" i="3"/>
  <c r="J55" i="3"/>
  <c r="J56" i="3"/>
  <c r="J57" i="3"/>
  <c r="J58" i="3"/>
  <c r="J51" i="3"/>
  <c r="J61" i="3"/>
  <c r="J62" i="3"/>
  <c r="J63" i="3"/>
  <c r="J64" i="3"/>
  <c r="J65" i="3"/>
  <c r="J66" i="3"/>
  <c r="J67" i="3"/>
  <c r="J68" i="3"/>
  <c r="J69" i="3"/>
  <c r="J70" i="3"/>
  <c r="J60" i="3"/>
  <c r="J73" i="3"/>
  <c r="J74" i="3"/>
  <c r="J75" i="3"/>
  <c r="J76" i="3"/>
  <c r="J77" i="3"/>
  <c r="J78" i="3"/>
  <c r="J79" i="3"/>
  <c r="J80" i="3"/>
  <c r="J81" i="3"/>
  <c r="J82" i="3"/>
  <c r="J83" i="3"/>
  <c r="J84" i="3"/>
  <c r="J72" i="3"/>
  <c r="J17" i="3"/>
  <c r="J16" i="3"/>
  <c r="K19" i="3"/>
  <c r="K20" i="3"/>
  <c r="K21" i="3"/>
  <c r="K22" i="3"/>
  <c r="K23" i="3"/>
  <c r="K24" i="3"/>
  <c r="K25" i="3"/>
  <c r="K26" i="3"/>
  <c r="K18" i="3"/>
  <c r="K29" i="3"/>
  <c r="K30" i="3"/>
  <c r="K31" i="3"/>
  <c r="K32" i="3"/>
  <c r="K33" i="3"/>
  <c r="K34" i="3"/>
  <c r="K35" i="3"/>
  <c r="K36" i="3"/>
  <c r="K37" i="3"/>
  <c r="K38" i="3"/>
  <c r="K28" i="3"/>
  <c r="K41" i="3"/>
  <c r="K42" i="3"/>
  <c r="K43" i="3"/>
  <c r="K44" i="3"/>
  <c r="K45" i="3"/>
  <c r="K46" i="3"/>
  <c r="K47" i="3"/>
  <c r="K48" i="3"/>
  <c r="K49" i="3"/>
  <c r="K40" i="3"/>
  <c r="K52" i="3"/>
  <c r="K53" i="3"/>
  <c r="K54" i="3"/>
  <c r="K55" i="3"/>
  <c r="K56" i="3"/>
  <c r="K57" i="3"/>
  <c r="K58" i="3"/>
  <c r="K51" i="3"/>
  <c r="K61" i="3"/>
  <c r="K62" i="3"/>
  <c r="K63" i="3"/>
  <c r="K64" i="3"/>
  <c r="K65" i="3"/>
  <c r="K66" i="3"/>
  <c r="K67" i="3"/>
  <c r="K68" i="3"/>
  <c r="K69" i="3"/>
  <c r="K70" i="3"/>
  <c r="K60" i="3"/>
  <c r="K73" i="3"/>
  <c r="K74" i="3"/>
  <c r="K75" i="3"/>
  <c r="K76" i="3"/>
  <c r="K77" i="3"/>
  <c r="K78" i="3"/>
  <c r="K79" i="3"/>
  <c r="K80" i="3"/>
  <c r="K81" i="3"/>
  <c r="K82" i="3"/>
  <c r="K83" i="3"/>
  <c r="K84" i="3"/>
  <c r="K72" i="3"/>
  <c r="K17" i="3"/>
  <c r="K16" i="3"/>
  <c r="L19" i="3"/>
  <c r="L20" i="3"/>
  <c r="L21" i="3"/>
  <c r="L22" i="3"/>
  <c r="L23" i="3"/>
  <c r="L24" i="3"/>
  <c r="L25" i="3"/>
  <c r="L26" i="3"/>
  <c r="L18" i="3"/>
  <c r="L29" i="3"/>
  <c r="L30" i="3"/>
  <c r="L31" i="3"/>
  <c r="L32" i="3"/>
  <c r="L33" i="3"/>
  <c r="L34" i="3"/>
  <c r="L35" i="3"/>
  <c r="L36" i="3"/>
  <c r="L37" i="3"/>
  <c r="L38" i="3"/>
  <c r="L28" i="3"/>
  <c r="L41" i="3"/>
  <c r="L42" i="3"/>
  <c r="L43" i="3"/>
  <c r="L44" i="3"/>
  <c r="L45" i="3"/>
  <c r="L46" i="3"/>
  <c r="L47" i="3"/>
  <c r="L48" i="3"/>
  <c r="L49" i="3"/>
  <c r="L40" i="3"/>
  <c r="L52" i="3"/>
  <c r="L53" i="3"/>
  <c r="L54" i="3"/>
  <c r="L55" i="3"/>
  <c r="L56" i="3"/>
  <c r="L57" i="3"/>
  <c r="L58" i="3"/>
  <c r="L51" i="3"/>
  <c r="L61" i="3"/>
  <c r="L62" i="3"/>
  <c r="L63" i="3"/>
  <c r="L64" i="3"/>
  <c r="L65" i="3"/>
  <c r="L66" i="3"/>
  <c r="L67" i="3"/>
  <c r="L68" i="3"/>
  <c r="L69" i="3"/>
  <c r="L70" i="3"/>
  <c r="L60" i="3"/>
  <c r="L73" i="3"/>
  <c r="L74" i="3"/>
  <c r="L75" i="3"/>
  <c r="L76" i="3"/>
  <c r="L77" i="3"/>
  <c r="L78" i="3"/>
  <c r="L79" i="3"/>
  <c r="L80" i="3"/>
  <c r="L81" i="3"/>
  <c r="L82" i="3"/>
  <c r="L83" i="3"/>
  <c r="L84" i="3"/>
  <c r="L72" i="3"/>
  <c r="L17" i="3"/>
  <c r="L16" i="3"/>
  <c r="M19" i="3"/>
  <c r="M20" i="3"/>
  <c r="M21" i="3"/>
  <c r="M22" i="3"/>
  <c r="M23" i="3"/>
  <c r="M24" i="3"/>
  <c r="M25" i="3"/>
  <c r="M26" i="3"/>
  <c r="M18" i="3"/>
  <c r="M29" i="3"/>
  <c r="M30" i="3"/>
  <c r="M31" i="3"/>
  <c r="M32" i="3"/>
  <c r="M33" i="3"/>
  <c r="M34" i="3"/>
  <c r="M35" i="3"/>
  <c r="M36" i="3"/>
  <c r="M37" i="3"/>
  <c r="M38" i="3"/>
  <c r="M28" i="3"/>
  <c r="M41" i="3"/>
  <c r="M42" i="3"/>
  <c r="M43" i="3"/>
  <c r="M44" i="3"/>
  <c r="M45" i="3"/>
  <c r="M46" i="3"/>
  <c r="M47" i="3"/>
  <c r="M48" i="3"/>
  <c r="M49" i="3"/>
  <c r="M40" i="3"/>
  <c r="M52" i="3"/>
  <c r="M53" i="3"/>
  <c r="M54" i="3"/>
  <c r="M55" i="3"/>
  <c r="M56" i="3"/>
  <c r="M57" i="3"/>
  <c r="M58" i="3"/>
  <c r="M51" i="3"/>
  <c r="M61" i="3"/>
  <c r="M62" i="3"/>
  <c r="M63" i="3"/>
  <c r="M64" i="3"/>
  <c r="M65" i="3"/>
  <c r="M66" i="3"/>
  <c r="M67" i="3"/>
  <c r="M68" i="3"/>
  <c r="M69" i="3"/>
  <c r="M70" i="3"/>
  <c r="M60" i="3"/>
  <c r="M73" i="3"/>
  <c r="M74" i="3"/>
  <c r="M75" i="3"/>
  <c r="M76" i="3"/>
  <c r="M77" i="3"/>
  <c r="M78" i="3"/>
  <c r="M79" i="3"/>
  <c r="M80" i="3"/>
  <c r="M81" i="3"/>
  <c r="M82" i="3"/>
  <c r="M83" i="3"/>
  <c r="M84" i="3"/>
  <c r="M72" i="3"/>
  <c r="M17" i="3"/>
  <c r="M16" i="3"/>
  <c r="N19" i="3"/>
  <c r="N20" i="3"/>
  <c r="N21" i="3"/>
  <c r="N22" i="3"/>
  <c r="N23" i="3"/>
  <c r="N24" i="3"/>
  <c r="N25" i="3"/>
  <c r="N26" i="3"/>
  <c r="N18" i="3"/>
  <c r="N29" i="3"/>
  <c r="N30" i="3"/>
  <c r="N31" i="3"/>
  <c r="N32" i="3"/>
  <c r="N33" i="3"/>
  <c r="N34" i="3"/>
  <c r="N35" i="3"/>
  <c r="N36" i="3"/>
  <c r="N37" i="3"/>
  <c r="N38" i="3"/>
  <c r="N28" i="3"/>
  <c r="N41" i="3"/>
  <c r="N42" i="3"/>
  <c r="N43" i="3"/>
  <c r="N44" i="3"/>
  <c r="N45" i="3"/>
  <c r="N46" i="3"/>
  <c r="N47" i="3"/>
  <c r="N48" i="3"/>
  <c r="N49" i="3"/>
  <c r="N40" i="3"/>
  <c r="N52" i="3"/>
  <c r="N53" i="3"/>
  <c r="N54" i="3"/>
  <c r="N55" i="3"/>
  <c r="N56" i="3"/>
  <c r="N57" i="3"/>
  <c r="N58" i="3"/>
  <c r="N51" i="3"/>
  <c r="N61" i="3"/>
  <c r="N62" i="3"/>
  <c r="N63" i="3"/>
  <c r="N64" i="3"/>
  <c r="N65" i="3"/>
  <c r="N66" i="3"/>
  <c r="N67" i="3"/>
  <c r="N68" i="3"/>
  <c r="N69" i="3"/>
  <c r="N70" i="3"/>
  <c r="N60" i="3"/>
  <c r="N73" i="3"/>
  <c r="N74" i="3"/>
  <c r="N75" i="3"/>
  <c r="N76" i="3"/>
  <c r="N77" i="3"/>
  <c r="N78" i="3"/>
  <c r="N79" i="3"/>
  <c r="N80" i="3"/>
  <c r="N81" i="3"/>
  <c r="N82" i="3"/>
  <c r="N83" i="3"/>
  <c r="N84" i="3"/>
  <c r="N72" i="3"/>
  <c r="N17" i="3"/>
  <c r="N16" i="3"/>
  <c r="O19" i="3"/>
  <c r="O20" i="3"/>
  <c r="O21" i="3"/>
  <c r="O22" i="3"/>
  <c r="O23" i="3"/>
  <c r="O24" i="3"/>
  <c r="O25" i="3"/>
  <c r="O26" i="3"/>
  <c r="O18" i="3"/>
  <c r="O29" i="3"/>
  <c r="O30" i="3"/>
  <c r="O31" i="3"/>
  <c r="O32" i="3"/>
  <c r="O33" i="3"/>
  <c r="O34" i="3"/>
  <c r="O35" i="3"/>
  <c r="O36" i="3"/>
  <c r="O37" i="3"/>
  <c r="O38" i="3"/>
  <c r="O28" i="3"/>
  <c r="O41" i="3"/>
  <c r="O42" i="3"/>
  <c r="O43" i="3"/>
  <c r="O44" i="3"/>
  <c r="O45" i="3"/>
  <c r="O46" i="3"/>
  <c r="O47" i="3"/>
  <c r="O48" i="3"/>
  <c r="O49" i="3"/>
  <c r="O40" i="3"/>
  <c r="O52" i="3"/>
  <c r="O53" i="3"/>
  <c r="O54" i="3"/>
  <c r="O55" i="3"/>
  <c r="O56" i="3"/>
  <c r="O57" i="3"/>
  <c r="O58" i="3"/>
  <c r="O51" i="3"/>
  <c r="O61" i="3"/>
  <c r="O62" i="3"/>
  <c r="O63" i="3"/>
  <c r="O64" i="3"/>
  <c r="O65" i="3"/>
  <c r="O66" i="3"/>
  <c r="O67" i="3"/>
  <c r="O68" i="3"/>
  <c r="O69" i="3"/>
  <c r="O70" i="3"/>
  <c r="O60" i="3"/>
  <c r="O73" i="3"/>
  <c r="O74" i="3"/>
  <c r="O75" i="3"/>
  <c r="O76" i="3"/>
  <c r="O77" i="3"/>
  <c r="O78" i="3"/>
  <c r="O79" i="3"/>
  <c r="O80" i="3"/>
  <c r="O81" i="3"/>
  <c r="O82" i="3"/>
  <c r="O83" i="3"/>
  <c r="O84" i="3"/>
  <c r="O72" i="3"/>
  <c r="O17" i="3"/>
  <c r="O16" i="3"/>
  <c r="P19" i="3"/>
  <c r="P20" i="3"/>
  <c r="P21" i="3"/>
  <c r="P22" i="3"/>
  <c r="P23" i="3"/>
  <c r="P24" i="3"/>
  <c r="P25" i="3"/>
  <c r="P26" i="3"/>
  <c r="P18" i="3"/>
  <c r="P29" i="3"/>
  <c r="P30" i="3"/>
  <c r="P31" i="3"/>
  <c r="P32" i="3"/>
  <c r="P33" i="3"/>
  <c r="P34" i="3"/>
  <c r="P35" i="3"/>
  <c r="P36" i="3"/>
  <c r="P37" i="3"/>
  <c r="P38" i="3"/>
  <c r="P28" i="3"/>
  <c r="P41" i="3"/>
  <c r="P42" i="3"/>
  <c r="P43" i="3"/>
  <c r="P44" i="3"/>
  <c r="P45" i="3"/>
  <c r="P46" i="3"/>
  <c r="P47" i="3"/>
  <c r="P48" i="3"/>
  <c r="P49" i="3"/>
  <c r="P40" i="3"/>
  <c r="P52" i="3"/>
  <c r="P53" i="3"/>
  <c r="P54" i="3"/>
  <c r="P55" i="3"/>
  <c r="P56" i="3"/>
  <c r="P57" i="3"/>
  <c r="P58" i="3"/>
  <c r="P51" i="3"/>
  <c r="P61" i="3"/>
  <c r="P62" i="3"/>
  <c r="P63" i="3"/>
  <c r="P64" i="3"/>
  <c r="P65" i="3"/>
  <c r="P66" i="3"/>
  <c r="P67" i="3"/>
  <c r="P68" i="3"/>
  <c r="P69" i="3"/>
  <c r="P70" i="3"/>
  <c r="P60" i="3"/>
  <c r="P73" i="3"/>
  <c r="P74" i="3"/>
  <c r="P75" i="3"/>
  <c r="P76" i="3"/>
  <c r="P77" i="3"/>
  <c r="P78" i="3"/>
  <c r="P79" i="3"/>
  <c r="P80" i="3"/>
  <c r="P81" i="3"/>
  <c r="P82" i="3"/>
  <c r="P83" i="3"/>
  <c r="P84" i="3"/>
  <c r="P72" i="3"/>
  <c r="P17" i="3"/>
  <c r="F84" i="4"/>
  <c r="U26" i="4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AH25" i="2"/>
  <c r="Q7" i="2"/>
  <c r="R7" i="2"/>
  <c r="Q9" i="2"/>
  <c r="Q10" i="2"/>
  <c r="Q11" i="2"/>
  <c r="Q12" i="2"/>
  <c r="Q13" i="2"/>
  <c r="Q8" i="2"/>
  <c r="F17" i="2"/>
  <c r="F27" i="2"/>
  <c r="F39" i="2"/>
  <c r="F50" i="2"/>
  <c r="F59" i="2"/>
  <c r="F71" i="2"/>
  <c r="F16" i="2"/>
  <c r="G17" i="2"/>
  <c r="G27" i="2"/>
  <c r="G39" i="2"/>
  <c r="G50" i="2"/>
  <c r="G59" i="2"/>
  <c r="G71" i="2"/>
  <c r="G16" i="2"/>
  <c r="H17" i="2"/>
  <c r="H27" i="2"/>
  <c r="H39" i="2"/>
  <c r="H50" i="2"/>
  <c r="H59" i="2"/>
  <c r="H71" i="2"/>
  <c r="H16" i="2"/>
  <c r="I17" i="2"/>
  <c r="I27" i="2"/>
  <c r="I39" i="2"/>
  <c r="I50" i="2"/>
  <c r="I59" i="2"/>
  <c r="I71" i="2"/>
  <c r="I16" i="2"/>
  <c r="J17" i="2"/>
  <c r="J27" i="2"/>
  <c r="J39" i="2"/>
  <c r="J50" i="2"/>
  <c r="J59" i="2"/>
  <c r="J71" i="2"/>
  <c r="J16" i="2"/>
  <c r="K17" i="2"/>
  <c r="K27" i="2"/>
  <c r="K39" i="2"/>
  <c r="K50" i="2"/>
  <c r="K59" i="2"/>
  <c r="K71" i="2"/>
  <c r="K16" i="2"/>
  <c r="L17" i="2"/>
  <c r="L27" i="2"/>
  <c r="L39" i="2"/>
  <c r="L50" i="2"/>
  <c r="L59" i="2"/>
  <c r="L71" i="2"/>
  <c r="L16" i="2"/>
  <c r="M17" i="2"/>
  <c r="M27" i="2"/>
  <c r="M39" i="2"/>
  <c r="M50" i="2"/>
  <c r="M59" i="2"/>
  <c r="M71" i="2"/>
  <c r="M16" i="2"/>
  <c r="N17" i="2"/>
  <c r="N27" i="2"/>
  <c r="N39" i="2"/>
  <c r="N50" i="2"/>
  <c r="N59" i="2"/>
  <c r="N71" i="2"/>
  <c r="N16" i="2"/>
  <c r="O17" i="2"/>
  <c r="O27" i="2"/>
  <c r="O39" i="2"/>
  <c r="O50" i="2"/>
  <c r="O59" i="2"/>
  <c r="O71" i="2"/>
  <c r="O16" i="2"/>
  <c r="P17" i="2"/>
  <c r="P27" i="2"/>
  <c r="P39" i="2"/>
  <c r="P50" i="2"/>
  <c r="P59" i="2"/>
  <c r="P71" i="2"/>
  <c r="P16" i="2"/>
  <c r="Q18" i="2"/>
  <c r="Q19" i="2"/>
  <c r="Q20" i="2"/>
  <c r="Q21" i="2"/>
  <c r="Q22" i="2"/>
  <c r="Q23" i="2"/>
  <c r="Q24" i="2"/>
  <c r="Q25" i="2"/>
  <c r="Q17" i="2"/>
  <c r="Q28" i="2"/>
  <c r="Q29" i="2"/>
  <c r="Q30" i="2"/>
  <c r="Q31" i="2"/>
  <c r="Q32" i="2"/>
  <c r="Q33" i="2"/>
  <c r="Q34" i="2"/>
  <c r="Q35" i="2"/>
  <c r="Q36" i="2"/>
  <c r="Q37" i="2"/>
  <c r="Q27" i="2"/>
  <c r="Q40" i="2"/>
  <c r="Q41" i="2"/>
  <c r="Q42" i="2"/>
  <c r="Q43" i="2"/>
  <c r="Q44" i="2"/>
  <c r="Q45" i="2"/>
  <c r="Q46" i="2"/>
  <c r="Q47" i="2"/>
  <c r="Q48" i="2"/>
  <c r="Q39" i="2"/>
  <c r="Q51" i="2"/>
  <c r="Q52" i="2"/>
  <c r="Q53" i="2"/>
  <c r="Q54" i="2"/>
  <c r="Q55" i="2"/>
  <c r="Q56" i="2"/>
  <c r="Q57" i="2"/>
  <c r="Q50" i="2"/>
  <c r="Q60" i="2"/>
  <c r="Q61" i="2"/>
  <c r="Q62" i="2"/>
  <c r="Q63" i="2"/>
  <c r="Q64" i="2"/>
  <c r="Q65" i="2"/>
  <c r="Q66" i="2"/>
  <c r="Q67" i="2"/>
  <c r="Q68" i="2"/>
  <c r="Q69" i="2"/>
  <c r="Q59" i="2"/>
  <c r="Q72" i="2"/>
  <c r="Q73" i="2"/>
  <c r="Q74" i="2"/>
  <c r="Q75" i="2"/>
  <c r="Q76" i="2"/>
  <c r="Q77" i="2"/>
  <c r="Q78" i="2"/>
  <c r="Q79" i="2"/>
  <c r="Q80" i="2"/>
  <c r="Q81" i="2"/>
  <c r="Q82" i="2"/>
  <c r="Q83" i="2"/>
  <c r="Q71" i="2"/>
  <c r="Q16" i="2"/>
  <c r="E84" i="4"/>
  <c r="G84" i="4"/>
  <c r="C84" i="4"/>
  <c r="F83" i="4"/>
  <c r="E83" i="4"/>
  <c r="G83" i="4"/>
  <c r="C83" i="4"/>
  <c r="F82" i="4"/>
  <c r="E82" i="4"/>
  <c r="G82" i="4"/>
  <c r="C82" i="4"/>
  <c r="F81" i="4"/>
  <c r="E81" i="4"/>
  <c r="G81" i="4"/>
  <c r="C81" i="4"/>
  <c r="F80" i="4"/>
  <c r="E80" i="4"/>
  <c r="G80" i="4"/>
  <c r="C80" i="4"/>
  <c r="F79" i="4"/>
  <c r="E79" i="4"/>
  <c r="G79" i="4"/>
  <c r="C79" i="4"/>
  <c r="F78" i="4"/>
  <c r="E78" i="4"/>
  <c r="G78" i="4"/>
  <c r="C78" i="4"/>
  <c r="F77" i="4"/>
  <c r="E77" i="4"/>
  <c r="G77" i="4"/>
  <c r="C77" i="4"/>
  <c r="F76" i="4"/>
  <c r="E76" i="4"/>
  <c r="G76" i="4"/>
  <c r="C76" i="4"/>
  <c r="F75" i="4"/>
  <c r="E75" i="4"/>
  <c r="G75" i="4"/>
  <c r="C75" i="4"/>
  <c r="F74" i="4"/>
  <c r="E74" i="4"/>
  <c r="G74" i="4"/>
  <c r="C74" i="4"/>
  <c r="F73" i="4"/>
  <c r="E73" i="4"/>
  <c r="G73" i="4"/>
  <c r="C73" i="4"/>
  <c r="G72" i="4"/>
  <c r="F72" i="4"/>
  <c r="E72" i="4"/>
  <c r="B72" i="4"/>
  <c r="F70" i="4"/>
  <c r="E70" i="4"/>
  <c r="G70" i="4"/>
  <c r="C70" i="4"/>
  <c r="F69" i="4"/>
  <c r="E69" i="4"/>
  <c r="G69" i="4"/>
  <c r="C69" i="4"/>
  <c r="F68" i="4"/>
  <c r="E68" i="4"/>
  <c r="G68" i="4"/>
  <c r="C68" i="4"/>
  <c r="F67" i="4"/>
  <c r="E67" i="4"/>
  <c r="G67" i="4"/>
  <c r="C67" i="4"/>
  <c r="F66" i="4"/>
  <c r="E66" i="4"/>
  <c r="G66" i="4"/>
  <c r="C66" i="4"/>
  <c r="F65" i="4"/>
  <c r="E65" i="4"/>
  <c r="G65" i="4"/>
  <c r="C65" i="4"/>
  <c r="F64" i="4"/>
  <c r="E64" i="4"/>
  <c r="G64" i="4"/>
  <c r="C64" i="4"/>
  <c r="F63" i="4"/>
  <c r="E63" i="4"/>
  <c r="G63" i="4"/>
  <c r="C63" i="4"/>
  <c r="F62" i="4"/>
  <c r="E62" i="4"/>
  <c r="G62" i="4"/>
  <c r="C62" i="4"/>
  <c r="F61" i="4"/>
  <c r="E61" i="4"/>
  <c r="G61" i="4"/>
  <c r="C61" i="4"/>
  <c r="G60" i="4"/>
  <c r="F60" i="4"/>
  <c r="E60" i="4"/>
  <c r="B60" i="4"/>
  <c r="F58" i="4"/>
  <c r="E58" i="4"/>
  <c r="G58" i="4"/>
  <c r="C58" i="4"/>
  <c r="F57" i="4"/>
  <c r="E57" i="4"/>
  <c r="G57" i="4"/>
  <c r="C57" i="4"/>
  <c r="F56" i="4"/>
  <c r="E56" i="4"/>
  <c r="G56" i="4"/>
  <c r="C56" i="4"/>
  <c r="F55" i="4"/>
  <c r="E55" i="4"/>
  <c r="G55" i="4"/>
  <c r="C55" i="4"/>
  <c r="F54" i="4"/>
  <c r="E54" i="4"/>
  <c r="G54" i="4"/>
  <c r="C54" i="4"/>
  <c r="F53" i="4"/>
  <c r="E53" i="4"/>
  <c r="G53" i="4"/>
  <c r="C53" i="4"/>
  <c r="F52" i="4"/>
  <c r="E52" i="4"/>
  <c r="G52" i="4"/>
  <c r="C52" i="4"/>
  <c r="G51" i="4"/>
  <c r="F51" i="4"/>
  <c r="E51" i="4"/>
  <c r="B51" i="4"/>
  <c r="F49" i="4"/>
  <c r="E49" i="4"/>
  <c r="G49" i="4"/>
  <c r="C49" i="4"/>
  <c r="F48" i="4"/>
  <c r="E48" i="4"/>
  <c r="G48" i="4"/>
  <c r="C48" i="4"/>
  <c r="F47" i="4"/>
  <c r="E47" i="4"/>
  <c r="G47" i="4"/>
  <c r="C47" i="4"/>
  <c r="E46" i="4"/>
  <c r="G46" i="4"/>
  <c r="C46" i="4"/>
  <c r="F45" i="4"/>
  <c r="E45" i="4"/>
  <c r="G45" i="4"/>
  <c r="C45" i="4"/>
  <c r="F44" i="4"/>
  <c r="E44" i="4"/>
  <c r="G44" i="4"/>
  <c r="C44" i="4"/>
  <c r="F43" i="4"/>
  <c r="E43" i="4"/>
  <c r="G43" i="4"/>
  <c r="C43" i="4"/>
  <c r="S28" i="4"/>
  <c r="T28" i="4"/>
  <c r="T42" i="4"/>
  <c r="F42" i="4"/>
  <c r="E42" i="4"/>
  <c r="G42" i="4"/>
  <c r="C42" i="4"/>
  <c r="F41" i="4"/>
  <c r="E41" i="4"/>
  <c r="G41" i="4"/>
  <c r="C41" i="4"/>
  <c r="G40" i="4"/>
  <c r="F40" i="4"/>
  <c r="E40" i="4"/>
  <c r="B40" i="4"/>
  <c r="F38" i="4"/>
  <c r="E38" i="4"/>
  <c r="G38" i="4"/>
  <c r="C38" i="4"/>
  <c r="F37" i="4"/>
  <c r="E37" i="4"/>
  <c r="G37" i="4"/>
  <c r="C37" i="4"/>
  <c r="F36" i="4"/>
  <c r="E36" i="4"/>
  <c r="G36" i="4"/>
  <c r="C36" i="4"/>
  <c r="F35" i="4"/>
  <c r="E35" i="4"/>
  <c r="G35" i="4"/>
  <c r="C35" i="4"/>
  <c r="F34" i="4"/>
  <c r="E34" i="4"/>
  <c r="G34" i="4"/>
  <c r="C34" i="4"/>
  <c r="F33" i="4"/>
  <c r="E33" i="4"/>
  <c r="G33" i="4"/>
  <c r="C33" i="4"/>
  <c r="Y32" i="4"/>
  <c r="X32" i="4"/>
  <c r="W32" i="4"/>
  <c r="F32" i="4"/>
  <c r="E32" i="4"/>
  <c r="G32" i="4"/>
  <c r="C32" i="4"/>
  <c r="Y31" i="4"/>
  <c r="X31" i="4"/>
  <c r="W31" i="4"/>
  <c r="F31" i="4"/>
  <c r="E31" i="4"/>
  <c r="G31" i="4"/>
  <c r="C31" i="4"/>
  <c r="Y30" i="4"/>
  <c r="X30" i="4"/>
  <c r="W30" i="4"/>
  <c r="F30" i="4"/>
  <c r="E30" i="4"/>
  <c r="G30" i="4"/>
  <c r="C30" i="4"/>
  <c r="Y29" i="4"/>
  <c r="X29" i="4"/>
  <c r="W29" i="4"/>
  <c r="F29" i="4"/>
  <c r="E29" i="4"/>
  <c r="G29" i="4"/>
  <c r="C29" i="4"/>
  <c r="E19" i="4"/>
  <c r="E20" i="4"/>
  <c r="E21" i="4"/>
  <c r="E22" i="4"/>
  <c r="E23" i="4"/>
  <c r="E24" i="4"/>
  <c r="E25" i="4"/>
  <c r="E26" i="4"/>
  <c r="E18" i="4"/>
  <c r="E28" i="4"/>
  <c r="E17" i="4"/>
  <c r="AC28" i="4"/>
  <c r="F19" i="4"/>
  <c r="F20" i="4"/>
  <c r="F21" i="4"/>
  <c r="F22" i="4"/>
  <c r="F23" i="4"/>
  <c r="F24" i="4"/>
  <c r="F25" i="4"/>
  <c r="F26" i="4"/>
  <c r="F18" i="4"/>
  <c r="F28" i="4"/>
  <c r="F17" i="4"/>
  <c r="AB28" i="4"/>
  <c r="Y28" i="4"/>
  <c r="X28" i="4"/>
  <c r="B28" i="4"/>
  <c r="W28" i="4"/>
  <c r="G28" i="4"/>
  <c r="E9" i="4"/>
  <c r="A10" i="4"/>
  <c r="E10" i="4"/>
  <c r="A11" i="4"/>
  <c r="E11" i="4"/>
  <c r="A12" i="4"/>
  <c r="E12" i="4"/>
  <c r="A13" i="4"/>
  <c r="E13" i="4"/>
  <c r="E8" i="4"/>
  <c r="AC27" i="4"/>
  <c r="F9" i="4"/>
  <c r="F10" i="4"/>
  <c r="F11" i="4"/>
  <c r="F12" i="4"/>
  <c r="F13" i="4"/>
  <c r="F8" i="4"/>
  <c r="AB27" i="4"/>
  <c r="Y27" i="4"/>
  <c r="X27" i="4"/>
  <c r="B18" i="4"/>
  <c r="W27" i="4"/>
  <c r="Q27" i="4"/>
  <c r="T27" i="4"/>
  <c r="AC26" i="4"/>
  <c r="AB26" i="4"/>
  <c r="G26" i="4"/>
  <c r="C26" i="4"/>
  <c r="G25" i="4"/>
  <c r="C25" i="4"/>
  <c r="G24" i="4"/>
  <c r="C24" i="4"/>
  <c r="G23" i="4"/>
  <c r="C23" i="4"/>
  <c r="G22" i="4"/>
  <c r="C22" i="4"/>
  <c r="G21" i="4"/>
  <c r="C21" i="4"/>
  <c r="G20" i="4"/>
  <c r="C20" i="4"/>
  <c r="G19" i="4"/>
  <c r="C19" i="4"/>
  <c r="G18" i="4"/>
  <c r="G17" i="4"/>
  <c r="G13" i="4"/>
  <c r="C13" i="3"/>
  <c r="C13" i="4"/>
  <c r="G12" i="4"/>
  <c r="C12" i="3"/>
  <c r="C12" i="4"/>
  <c r="G11" i="4"/>
  <c r="C11" i="3"/>
  <c r="C11" i="4"/>
  <c r="G10" i="4"/>
  <c r="C10" i="3"/>
  <c r="C10" i="4"/>
  <c r="G9" i="4"/>
  <c r="C9" i="3"/>
  <c r="C9" i="4"/>
  <c r="G8" i="4"/>
  <c r="F7" i="4"/>
  <c r="J6" i="4"/>
  <c r="B6" i="4"/>
  <c r="A98" i="3"/>
  <c r="A99" i="3"/>
  <c r="A100" i="3"/>
  <c r="A91" i="3"/>
  <c r="A92" i="3"/>
  <c r="A93" i="3"/>
  <c r="A94" i="3"/>
  <c r="O87" i="3"/>
  <c r="N87" i="3"/>
  <c r="M87" i="3"/>
  <c r="L87" i="3"/>
  <c r="K87" i="3"/>
  <c r="J87" i="3"/>
  <c r="I87" i="3"/>
  <c r="H87" i="3"/>
  <c r="G87" i="3"/>
  <c r="F87" i="3"/>
  <c r="E87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E55" i="3"/>
  <c r="AD55" i="3"/>
  <c r="AC55" i="3"/>
  <c r="AB55" i="3"/>
  <c r="AE54" i="3"/>
  <c r="AD54" i="3"/>
  <c r="AC54" i="3"/>
  <c r="AB54" i="3"/>
  <c r="AE53" i="3"/>
  <c r="AD53" i="3"/>
  <c r="AC53" i="3"/>
  <c r="AB53" i="3"/>
  <c r="AE52" i="3"/>
  <c r="AD52" i="3"/>
  <c r="AC52" i="3"/>
  <c r="AB52" i="3"/>
  <c r="AE51" i="3"/>
  <c r="AD51" i="3"/>
  <c r="AC51" i="3"/>
  <c r="AB51" i="3"/>
  <c r="AE50" i="3"/>
  <c r="AD50" i="3"/>
  <c r="AC50" i="3"/>
  <c r="AB50" i="3"/>
  <c r="AE49" i="3"/>
  <c r="AD49" i="3"/>
  <c r="AC49" i="3"/>
  <c r="AB49" i="3"/>
  <c r="AI42" i="3"/>
  <c r="AH48" i="3"/>
  <c r="AG48" i="3"/>
  <c r="AE48" i="3"/>
  <c r="AD48" i="3"/>
  <c r="AC48" i="3"/>
  <c r="AB48" i="3"/>
  <c r="AH47" i="3"/>
  <c r="AG47" i="3"/>
  <c r="AE47" i="3"/>
  <c r="AD47" i="3"/>
  <c r="AC47" i="3"/>
  <c r="AB47" i="3"/>
  <c r="AH46" i="3"/>
  <c r="AG46" i="3"/>
  <c r="AE46" i="3"/>
  <c r="AD46" i="3"/>
  <c r="AC46" i="3"/>
  <c r="AB46" i="3"/>
  <c r="AH45" i="3"/>
  <c r="AG45" i="3"/>
  <c r="AE45" i="3"/>
  <c r="AD45" i="3"/>
  <c r="AC45" i="3"/>
  <c r="AB45" i="3"/>
  <c r="AI43" i="3"/>
  <c r="AI44" i="3"/>
  <c r="AH44" i="3"/>
  <c r="AG44" i="3"/>
  <c r="AE44" i="3"/>
  <c r="AD44" i="3"/>
  <c r="AC44" i="3"/>
  <c r="AB44" i="3"/>
  <c r="AH43" i="3"/>
  <c r="AG43" i="3"/>
  <c r="AH42" i="3"/>
  <c r="AH38" i="3"/>
  <c r="AF38" i="3"/>
  <c r="AC24" i="3"/>
  <c r="AD24" i="3"/>
  <c r="AN28" i="3"/>
  <c r="AC28" i="3"/>
  <c r="AD28" i="3"/>
  <c r="AN27" i="3"/>
  <c r="AA26" i="3"/>
  <c r="AA27" i="3"/>
  <c r="AD27" i="3"/>
  <c r="AN26" i="3"/>
  <c r="AD26" i="3"/>
  <c r="AD25" i="3"/>
  <c r="AB25" i="3"/>
  <c r="AB24" i="3"/>
  <c r="A10" i="3"/>
  <c r="A11" i="3"/>
  <c r="A12" i="3"/>
  <c r="A13" i="3"/>
  <c r="V6" i="3"/>
  <c r="B6" i="3"/>
  <c r="AE54" i="2"/>
  <c r="AD54" i="2"/>
  <c r="AC54" i="2"/>
  <c r="AB54" i="2"/>
  <c r="AE53" i="2"/>
  <c r="AD53" i="2"/>
  <c r="AC53" i="2"/>
  <c r="AB53" i="2"/>
  <c r="AE52" i="2"/>
  <c r="AD52" i="2"/>
  <c r="AC52" i="2"/>
  <c r="AB52" i="2"/>
  <c r="AE51" i="2"/>
  <c r="AD51" i="2"/>
  <c r="AC51" i="2"/>
  <c r="AB51" i="2"/>
  <c r="AE50" i="2"/>
  <c r="AD50" i="2"/>
  <c r="AC50" i="2"/>
  <c r="AB50" i="2"/>
  <c r="AE49" i="2"/>
  <c r="AD49" i="2"/>
  <c r="AC49" i="2"/>
  <c r="AB49" i="2"/>
  <c r="AE48" i="2"/>
  <c r="AD48" i="2"/>
  <c r="AC48" i="2"/>
  <c r="AB48" i="2"/>
  <c r="AE47" i="2"/>
  <c r="AD47" i="2"/>
  <c r="AC47" i="2"/>
  <c r="AB47" i="2"/>
  <c r="AE46" i="2"/>
  <c r="AD46" i="2"/>
  <c r="AC46" i="2"/>
  <c r="AB46" i="2"/>
  <c r="AE45" i="2"/>
  <c r="AD45" i="2"/>
  <c r="AC45" i="2"/>
  <c r="AB45" i="2"/>
  <c r="AE44" i="2"/>
  <c r="AD44" i="2"/>
  <c r="AC44" i="2"/>
  <c r="AB44" i="2"/>
  <c r="AE43" i="2"/>
  <c r="AD43" i="2"/>
  <c r="AC43" i="2"/>
  <c r="AB43" i="2"/>
  <c r="AB25" i="2"/>
  <c r="AC29" i="2"/>
  <c r="AB24" i="2"/>
  <c r="AG24" i="2"/>
  <c r="AG25" i="2"/>
  <c r="AG26" i="2"/>
  <c r="AG27" i="2"/>
  <c r="AG28" i="2"/>
  <c r="AG29" i="2"/>
  <c r="AG30" i="2"/>
  <c r="AG31" i="2"/>
  <c r="AF30" i="2"/>
  <c r="AF29" i="2"/>
  <c r="AF28" i="2"/>
  <c r="AC28" i="2"/>
  <c r="AK27" i="2"/>
  <c r="AF27" i="2"/>
  <c r="AC27" i="2"/>
  <c r="AK26" i="2"/>
  <c r="AH26" i="2"/>
  <c r="AF26" i="2"/>
  <c r="AC26" i="2"/>
  <c r="AK25" i="2"/>
  <c r="AF25" i="2"/>
  <c r="V6" i="2"/>
  <c r="R6" i="2"/>
  <c r="B6" i="2"/>
  <c r="A83" i="1"/>
  <c r="G83" i="1"/>
  <c r="H83" i="1"/>
  <c r="A82" i="1"/>
  <c r="G82" i="1"/>
  <c r="H82" i="1"/>
  <c r="A81" i="1"/>
  <c r="G81" i="1"/>
  <c r="H81" i="1"/>
  <c r="A80" i="1"/>
  <c r="G80" i="1"/>
  <c r="H80" i="1"/>
  <c r="A79" i="1"/>
  <c r="G79" i="1"/>
  <c r="H79" i="1"/>
  <c r="A78" i="1"/>
  <c r="G78" i="1"/>
  <c r="H78" i="1"/>
  <c r="A77" i="1"/>
  <c r="G77" i="1"/>
  <c r="H77" i="1"/>
  <c r="A76" i="1"/>
  <c r="G76" i="1"/>
  <c r="H76" i="1"/>
  <c r="A75" i="1"/>
  <c r="G75" i="1"/>
  <c r="H75" i="1"/>
  <c r="A74" i="1"/>
  <c r="G74" i="1"/>
  <c r="H74" i="1"/>
  <c r="A73" i="1"/>
  <c r="G73" i="1"/>
  <c r="H73" i="1"/>
  <c r="A72" i="1"/>
  <c r="G72" i="1"/>
  <c r="H72" i="1"/>
  <c r="H71" i="1"/>
  <c r="G71" i="1"/>
  <c r="A69" i="1"/>
  <c r="G69" i="1"/>
  <c r="H69" i="1"/>
  <c r="A68" i="1"/>
  <c r="G68" i="1"/>
  <c r="H68" i="1"/>
  <c r="A67" i="1"/>
  <c r="G67" i="1"/>
  <c r="H67" i="1"/>
  <c r="A66" i="1"/>
  <c r="G66" i="1"/>
  <c r="H66" i="1"/>
  <c r="A65" i="1"/>
  <c r="G65" i="1"/>
  <c r="H65" i="1"/>
  <c r="A64" i="1"/>
  <c r="G64" i="1"/>
  <c r="H64" i="1"/>
  <c r="A63" i="1"/>
  <c r="G63" i="1"/>
  <c r="H63" i="1"/>
  <c r="A62" i="1"/>
  <c r="G62" i="1"/>
  <c r="H62" i="1"/>
  <c r="A61" i="1"/>
  <c r="G61" i="1"/>
  <c r="H61" i="1"/>
  <c r="A60" i="1"/>
  <c r="G60" i="1"/>
  <c r="H60" i="1"/>
  <c r="H59" i="1"/>
  <c r="G59" i="1"/>
  <c r="A57" i="1"/>
  <c r="G57" i="1"/>
  <c r="H57" i="1"/>
  <c r="A56" i="1"/>
  <c r="G56" i="1"/>
  <c r="H56" i="1"/>
  <c r="A55" i="1"/>
  <c r="G55" i="1"/>
  <c r="H55" i="1"/>
  <c r="A54" i="1"/>
  <c r="G54" i="1"/>
  <c r="H54" i="1"/>
  <c r="A53" i="1"/>
  <c r="G53" i="1"/>
  <c r="H53" i="1"/>
  <c r="A52" i="1"/>
  <c r="G52" i="1"/>
  <c r="H52" i="1"/>
  <c r="A51" i="1"/>
  <c r="G51" i="1"/>
  <c r="H51" i="1"/>
  <c r="H50" i="1"/>
  <c r="G50" i="1"/>
  <c r="A48" i="1"/>
  <c r="G48" i="1"/>
  <c r="H48" i="1"/>
  <c r="A47" i="1"/>
  <c r="G47" i="1"/>
  <c r="H47" i="1"/>
  <c r="A46" i="1"/>
  <c r="G46" i="1"/>
  <c r="H46" i="1"/>
  <c r="A45" i="1"/>
  <c r="G45" i="1"/>
  <c r="H45" i="1"/>
  <c r="A44" i="1"/>
  <c r="G44" i="1"/>
  <c r="H44" i="1"/>
  <c r="A43" i="1"/>
  <c r="G43" i="1"/>
  <c r="H43" i="1"/>
  <c r="A42" i="1"/>
  <c r="G42" i="1"/>
  <c r="H42" i="1"/>
  <c r="A41" i="1"/>
  <c r="G41" i="1"/>
  <c r="H41" i="1"/>
  <c r="A40" i="1"/>
  <c r="G40" i="1"/>
  <c r="H40" i="1"/>
  <c r="H39" i="1"/>
  <c r="G39" i="1"/>
  <c r="A37" i="1"/>
  <c r="G37" i="1"/>
  <c r="H37" i="1"/>
  <c r="A36" i="1"/>
  <c r="G36" i="1"/>
  <c r="H36" i="1"/>
  <c r="A35" i="1"/>
  <c r="G35" i="1"/>
  <c r="H35" i="1"/>
  <c r="A34" i="1"/>
  <c r="G34" i="1"/>
  <c r="H34" i="1"/>
  <c r="A33" i="1"/>
  <c r="G33" i="1"/>
  <c r="H33" i="1"/>
  <c r="A32" i="1"/>
  <c r="G32" i="1"/>
  <c r="H32" i="1"/>
  <c r="A31" i="1"/>
  <c r="G31" i="1"/>
  <c r="H31" i="1"/>
  <c r="S28" i="1"/>
  <c r="W30" i="1"/>
  <c r="V30" i="1"/>
  <c r="A30" i="1"/>
  <c r="G30" i="1"/>
  <c r="H30" i="1"/>
  <c r="W29" i="1"/>
  <c r="V29" i="1"/>
  <c r="A29" i="1"/>
  <c r="G29" i="1"/>
  <c r="H29" i="1"/>
  <c r="W28" i="1"/>
  <c r="V28" i="1"/>
  <c r="A28" i="1"/>
  <c r="G28" i="1"/>
  <c r="H28" i="1"/>
  <c r="W27" i="1"/>
  <c r="V27" i="1"/>
  <c r="H27" i="1"/>
  <c r="G27" i="1"/>
  <c r="A18" i="1"/>
  <c r="G18" i="1"/>
  <c r="H18" i="1"/>
  <c r="A19" i="1"/>
  <c r="G19" i="1"/>
  <c r="H19" i="1"/>
  <c r="A20" i="1"/>
  <c r="G20" i="1"/>
  <c r="H20" i="1"/>
  <c r="A21" i="1"/>
  <c r="G21" i="1"/>
  <c r="H21" i="1"/>
  <c r="A22" i="1"/>
  <c r="G22" i="1"/>
  <c r="H22" i="1"/>
  <c r="A23" i="1"/>
  <c r="G23" i="1"/>
  <c r="H23" i="1"/>
  <c r="A24" i="1"/>
  <c r="G24" i="1"/>
  <c r="H24" i="1"/>
  <c r="A25" i="1"/>
  <c r="G25" i="1"/>
  <c r="H25" i="1"/>
  <c r="H17" i="1"/>
  <c r="H16" i="1"/>
  <c r="Z26" i="1"/>
  <c r="W26" i="1"/>
  <c r="V26" i="1"/>
  <c r="A9" i="1"/>
  <c r="G9" i="1"/>
  <c r="H9" i="1"/>
  <c r="A10" i="1"/>
  <c r="G10" i="1"/>
  <c r="H10" i="1"/>
  <c r="A11" i="1"/>
  <c r="G11" i="1"/>
  <c r="H11" i="1"/>
  <c r="A12" i="1"/>
  <c r="G12" i="1"/>
  <c r="H12" i="1"/>
  <c r="A13" i="1"/>
  <c r="G13" i="1"/>
  <c r="H13" i="1"/>
  <c r="H8" i="1"/>
  <c r="Z25" i="1"/>
  <c r="W25" i="1"/>
  <c r="V25" i="1"/>
  <c r="Z24" i="1"/>
  <c r="G17" i="1"/>
  <c r="G16" i="1"/>
  <c r="M8" i="1"/>
  <c r="G8" i="1"/>
  <c r="B6" i="1"/>
</calcChain>
</file>

<file path=xl/comments1.xml><?xml version="1.0" encoding="utf-8"?>
<comments xmlns="http://schemas.openxmlformats.org/spreadsheetml/2006/main">
  <authors>
    <author/>
  </authors>
  <commentList>
    <comment ref="C74" authorId="0">
      <text>
        <r>
          <rPr>
            <sz val="10"/>
            <color rgb="FF000000"/>
            <rFont val="Arial"/>
          </rPr>
          <t>Make it as a Practise</t>
        </r>
      </text>
    </comment>
    <comment ref="C79" authorId="0">
      <text>
        <r>
          <rPr>
            <sz val="10"/>
            <color rgb="FF000000"/>
            <rFont val="Arial"/>
          </rPr>
          <t xml:space="preserve"> Weddings, Birthdays, Christmas, etc.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79" authorId="0">
      <text>
        <r>
          <rPr>
            <sz val="10"/>
            <color rgb="FF000000"/>
            <rFont val="Arial"/>
          </rPr>
          <t xml:space="preserve"> Weddings, Birthdays, Christmas, etc.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E44" authorId="0">
      <text>
        <r>
          <rPr>
            <sz val="10"/>
            <color rgb="FF000000"/>
            <rFont val="Arial"/>
          </rPr>
          <t>Paguei 5a e 6a --joaocunhajeronimo Fri Oct 28 2011 17:14:57 GMT+0100 (WEST)</t>
        </r>
      </text>
    </comment>
    <comment ref="R49" authorId="0">
      <text>
        <r>
          <rPr>
            <sz val="10"/>
            <color rgb="FF000000"/>
            <rFont val="Arial"/>
          </rPr>
          <t>12€ do jantar + 6.2€ do taxi + 5€ da bebida da rita   --joaocunhajeronimo Sat Oct 15 2011 13:28:38 GMT+0100 (GMT Daylight Time)</t>
        </r>
      </text>
    </comment>
    <comment ref="Z49" authorId="0">
      <text>
        <r>
          <rPr>
            <sz val="10"/>
            <color rgb="FF000000"/>
            <rFont val="Arial"/>
          </rPr>
          <t>Festa do ISCTE: jantar na cantina + vinho + pão com chouriço --- Sun Oct 23 2011 22:08:57 GMT+0100 (GMT Daylight Time)</t>
        </r>
      </text>
    </comment>
    <comment ref="L50" authorId="0">
      <text>
        <r>
          <rPr>
            <sz val="10"/>
            <color rgb="FF000000"/>
            <rFont val="Arial"/>
          </rPr>
          <t>técnico --joaocunhajeronimo Sat Oct 15 2011 14:01:46 GMT+0100 (GMT Daylight Time)</t>
        </r>
      </text>
    </comment>
    <comment ref="V55" authorId="0">
      <text>
        <r>
          <rPr>
            <sz val="10"/>
            <color rgb="FF000000"/>
            <rFont val="Arial"/>
          </rPr>
          <t>GROUPON - codigo para comprar viagem futura (o xico está a dever-me 39€)
 --joaocunhajeronimo Wed Oct 19 2011 20:53:25 GMT+0100 (GMT Daylight Time)</t>
        </r>
      </text>
    </comment>
    <comment ref="U62" authorId="0">
      <text>
        <r>
          <rPr>
            <sz val="10"/>
            <color rgb="FF000000"/>
            <rFont val="Arial"/>
          </rPr>
          <t>Um gajo qualquer no C.Grande pediu-me dinheiro para apanhar o autocarro (tinha perdido o dinheiro) --joaocunhajeronimo Tue Oct 18 2011 10:42:34 GMT+0100 (WEST)</t>
        </r>
      </text>
    </comment>
    <comment ref="AC70" authorId="0">
      <text>
        <r>
          <rPr>
            <sz val="10"/>
            <color rgb="FF000000"/>
            <rFont val="Arial"/>
          </rPr>
          <t>Sandes de queijo fresco + pastilhas--joaocunhajeronimo Wed Oct 26 2011 13:40:34 GMT+0100 (WEST)</t>
        </r>
      </text>
    </comment>
    <comment ref="L71" authorId="0">
      <text>
        <r>
          <rPr>
            <sz val="10"/>
            <color rgb="FF000000"/>
            <rFont val="Arial"/>
          </rPr>
          <t>técnico --joaocunhajeronimo Sat Oct 15 2011 14:02:02 GMT+0100 (GMT Daylight Time)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3" authorId="0">
      <text>
        <r>
          <rPr>
            <sz val="10"/>
            <color rgb="FF000000"/>
            <rFont val="Arial"/>
          </rPr>
          <t>negative number if you owe money --joaocunhajeronimo Sat Oct 29 2011 02:08:32 GMT+0100 (GMT Daylight Time)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1" authorId="0">
      <text>
        <r>
          <rPr>
            <sz val="10"/>
            <color rgb="FF000000"/>
            <rFont val="Arial"/>
          </rPr>
          <t>negative number means people owe you that amount --joaocunhajeronimo Mon Oct 31 2011 11:32:16 GMT+0000 (WET)</t>
        </r>
      </text>
    </comment>
  </commentList>
</comments>
</file>

<file path=xl/sharedStrings.xml><?xml version="1.0" encoding="utf-8"?>
<sst xmlns="http://schemas.openxmlformats.org/spreadsheetml/2006/main" count="964" uniqueCount="224">
  <si>
    <t xml:space="preserve"> </t>
  </si>
  <si>
    <t>Quick Budget</t>
  </si>
  <si>
    <t>Tracking Actual Budget</t>
  </si>
  <si>
    <t>For Charts use the numbers: Current Month (1), Prior Month (2), January to Date (3), January-December (4-15)</t>
  </si>
  <si>
    <t>For Frequency use keywords: Daily,Weekly,Monthly,Semi-Annually,Quarterly,Yearly</t>
  </si>
  <si>
    <t>For Charts use the numbers: Yearly (1) ,Monthly (2), Weekly(3)</t>
  </si>
  <si>
    <t>Budget by Month</t>
  </si>
  <si>
    <t>For Charts use the numbers: Yearly (1), Monthly (avg.) (2), Weekly (avg.) (3), Current Month (4), January-December (5-16)</t>
  </si>
  <si>
    <t>Charts:</t>
  </si>
  <si>
    <t>Frequency</t>
  </si>
  <si>
    <t>Amount</t>
  </si>
  <si>
    <t>Monthly</t>
  </si>
  <si>
    <t>Yearly</t>
  </si>
  <si>
    <t>Total Income (net)</t>
  </si>
  <si>
    <t>Salary/Wages</t>
  </si>
  <si>
    <t>Bonus</t>
  </si>
  <si>
    <t>other</t>
  </si>
  <si>
    <t>Other</t>
  </si>
  <si>
    <t>Spending</t>
  </si>
  <si>
    <t xml:space="preserve">Spending </t>
  </si>
  <si>
    <t>Total Spending:</t>
  </si>
  <si>
    <t>Transportation</t>
  </si>
  <si>
    <t>Auto Loan/Lease</t>
  </si>
  <si>
    <t xml:space="preserve">Insurance </t>
  </si>
  <si>
    <t xml:space="preserve">Gas </t>
  </si>
  <si>
    <t>Petrol,Gas,Oil &amp; Lub.</t>
  </si>
  <si>
    <t xml:space="preserve">Maintenance </t>
  </si>
  <si>
    <t>Registration/Inspection</t>
  </si>
  <si>
    <t>Bill's train pass</t>
  </si>
  <si>
    <t>Train/Bus tickets</t>
  </si>
  <si>
    <t>Budget by</t>
  </si>
  <si>
    <t>Bar Chart</t>
  </si>
  <si>
    <t>Chart:</t>
  </si>
  <si>
    <t>Mths/Wks</t>
  </si>
  <si>
    <t>Taxis</t>
  </si>
  <si>
    <t>Jane's bus pass</t>
  </si>
  <si>
    <t>Month</t>
  </si>
  <si>
    <t>Pie Chart</t>
  </si>
  <si>
    <t>Balance</t>
  </si>
  <si>
    <t>Start Mth</t>
  </si>
  <si>
    <t>Budgeted</t>
  </si>
  <si>
    <t>Income</t>
  </si>
  <si>
    <t>Expense</t>
  </si>
  <si>
    <t>Home</t>
  </si>
  <si>
    <t>Weekly</t>
  </si>
  <si>
    <t>Home Loan EMI</t>
  </si>
  <si>
    <t>Monthly (avg.)</t>
  </si>
  <si>
    <t>Rent</t>
  </si>
  <si>
    <t>EMI</t>
  </si>
  <si>
    <t>Maintenance</t>
  </si>
  <si>
    <t>Weekly (avg.)</t>
  </si>
  <si>
    <t>Insurance</t>
  </si>
  <si>
    <t>Furniture</t>
  </si>
  <si>
    <t>Current Month</t>
  </si>
  <si>
    <t>Household Supplies</t>
  </si>
  <si>
    <t>Groceries</t>
  </si>
  <si>
    <t>Real Estate Tax</t>
  </si>
  <si>
    <t>January</t>
  </si>
  <si>
    <t>Jan</t>
  </si>
  <si>
    <t>Utilities</t>
  </si>
  <si>
    <t>February</t>
  </si>
  <si>
    <t>Feb</t>
  </si>
  <si>
    <t>March</t>
  </si>
  <si>
    <t>Mar</t>
  </si>
  <si>
    <t>April</t>
  </si>
  <si>
    <t>Apr</t>
  </si>
  <si>
    <t>May</t>
  </si>
  <si>
    <t>Phone - Home</t>
  </si>
  <si>
    <t>June</t>
  </si>
  <si>
    <t>Jun</t>
  </si>
  <si>
    <t>July</t>
  </si>
  <si>
    <t>Jul</t>
  </si>
  <si>
    <t>Phone - Cell</t>
  </si>
  <si>
    <t>August</t>
  </si>
  <si>
    <t>Aug</t>
  </si>
  <si>
    <t>September</t>
  </si>
  <si>
    <t>Sep</t>
  </si>
  <si>
    <t>Cable TV</t>
  </si>
  <si>
    <t>Cooking Gas</t>
  </si>
  <si>
    <t>Water</t>
  </si>
  <si>
    <t>Electricity</t>
  </si>
  <si>
    <t>First Tracking Month</t>
  </si>
  <si>
    <t>Internet</t>
  </si>
  <si>
    <t>October</t>
  </si>
  <si>
    <t>Oct</t>
  </si>
  <si>
    <t>November</t>
  </si>
  <si>
    <t>Nov</t>
  </si>
  <si>
    <t>Health</t>
  </si>
  <si>
    <t>December</t>
  </si>
  <si>
    <t>Dec</t>
  </si>
  <si>
    <t>Cable</t>
  </si>
  <si>
    <t>Icome</t>
  </si>
  <si>
    <t>Expence</t>
  </si>
  <si>
    <t>Gas</t>
  </si>
  <si>
    <t>Dental</t>
  </si>
  <si>
    <t>Medical</t>
  </si>
  <si>
    <t>Medicines</t>
  </si>
  <si>
    <t>Vision/contacts</t>
  </si>
  <si>
    <t>Budget By Month?</t>
  </si>
  <si>
    <t>Life Insurance</t>
  </si>
  <si>
    <t>Yoga/Fitness Club</t>
  </si>
  <si>
    <t>Entertainment</t>
  </si>
  <si>
    <t>Memberships</t>
  </si>
  <si>
    <t>Dining out</t>
  </si>
  <si>
    <t>Lunching out</t>
  </si>
  <si>
    <t>Subscriptions,Newspaper</t>
  </si>
  <si>
    <t>Movies</t>
  </si>
  <si>
    <t>Music</t>
  </si>
  <si>
    <t>Hobbies</t>
  </si>
  <si>
    <t>Travel/ Vacation</t>
  </si>
  <si>
    <t>Prior Month</t>
  </si>
  <si>
    <t>Events</t>
  </si>
  <si>
    <t>Miscellaneous</t>
  </si>
  <si>
    <t>Laundry,Dry Cleaning</t>
  </si>
  <si>
    <t>New Clothes</t>
  </si>
  <si>
    <t>Medication</t>
  </si>
  <si>
    <t>Donations/Charity</t>
  </si>
  <si>
    <t>Child Care</t>
  </si>
  <si>
    <t>Tuition</t>
  </si>
  <si>
    <t>College Loans</t>
  </si>
  <si>
    <t>Pocket Money</t>
  </si>
  <si>
    <t>Gifts</t>
  </si>
  <si>
    <t>Credit Card</t>
  </si>
  <si>
    <t>Fisiotherapy</t>
  </si>
  <si>
    <t>Daily</t>
  </si>
  <si>
    <t>Subscriptions</t>
  </si>
  <si>
    <t>Semi-Annually</t>
  </si>
  <si>
    <t>Quarterly</t>
  </si>
  <si>
    <t>Dry Cleaning</t>
  </si>
  <si>
    <t>Donations</t>
  </si>
  <si>
    <t>Daily Spendings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</si>
  <si>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</si>
  <si>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</si>
  <si>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</si>
  <si>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</si>
  <si>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</si>
  <si>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</si>
  <si>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</si>
  <si>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</si>
  <si>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</si>
  <si>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</si>
  <si>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</si>
  <si>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</si>
  <si>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</si>
  <si>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</si>
  <si>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</si>
  <si>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</si>
  <si>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</si>
  <si>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</si>
  <si>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</si>
  <si>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</si>
  <si>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</si>
  <si>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</si>
  <si>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</si>
  <si>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</si>
  <si>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</si>
  <si>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</si>
  <si>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</si>
  <si>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</si>
  <si>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</si>
  <si>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</si>
  <si>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</si>
  <si>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Total Day's Spending:</t>
  </si>
  <si>
    <t>Comparison</t>
  </si>
  <si>
    <t>For Compare to Budget use the numbers: Current Month (1), Prior Month (2), January to Date (3), January-December (4-15)</t>
  </si>
  <si>
    <t>Compare to Budget</t>
  </si>
  <si>
    <t>Budget</t>
  </si>
  <si>
    <t>Vs Budget</t>
  </si>
  <si>
    <t>Tracking</t>
  </si>
  <si>
    <t xml:space="preserve"> Balance (Savings)</t>
  </si>
  <si>
    <t xml:space="preserve"> Income</t>
  </si>
  <si>
    <t xml:space="preserve"> Expense</t>
  </si>
  <si>
    <t>Simple Budget</t>
  </si>
  <si>
    <t>Checking Account</t>
  </si>
  <si>
    <t>Retairement Plan</t>
  </si>
  <si>
    <t>Certificate</t>
  </si>
  <si>
    <t>Balance for the Month</t>
  </si>
  <si>
    <t>Saving Account (difference)</t>
  </si>
  <si>
    <t>Retirement plan (difference)</t>
  </si>
  <si>
    <t>Cetrtificate (difference)</t>
  </si>
  <si>
    <t>date</t>
  </si>
  <si>
    <t>person</t>
  </si>
  <si>
    <t>short description</t>
  </si>
  <si>
    <t>value</t>
  </si>
  <si>
    <t>Long description</t>
  </si>
  <si>
    <t>asdasdasfasf</t>
  </si>
  <si>
    <t>john</t>
  </si>
  <si>
    <t>lunch money</t>
  </si>
  <si>
    <t>I forgot my wallet so I asked john to borrow me some money so I could eat</t>
  </si>
  <si>
    <t>doe</t>
  </si>
  <si>
    <t>cd</t>
  </si>
  <si>
    <t>Jane really wanted that CD</t>
  </si>
  <si>
    <t>parking ticket</t>
  </si>
  <si>
    <t>john's car was blocked and he had no money with him</t>
  </si>
  <si>
    <t>jane</t>
  </si>
  <si>
    <t>whatever</t>
  </si>
  <si>
    <t>Total Debt:</t>
  </si>
  <si>
    <t>People</t>
  </si>
  <si>
    <t>balance</t>
  </si>
  <si>
    <t>Payment 1</t>
  </si>
  <si>
    <t>Payment 2</t>
  </si>
  <si>
    <t>Payment 3</t>
  </si>
  <si>
    <t>Payment 4</t>
  </si>
  <si>
    <t>Payment 5</t>
  </si>
  <si>
    <t>SETUP</t>
  </si>
  <si>
    <t>Minimal Setup Required</t>
  </si>
  <si>
    <t>Starting Month for the Budget Year</t>
  </si>
  <si>
    <t>Quick Budget (1) or Budget By Month (2)</t>
  </si>
  <si>
    <t>Instructions</t>
  </si>
  <si>
    <t>You may move from worksheet to worksheet by selecting SpreadSheet buttons located at the bottom of this workbook.</t>
  </si>
  <si>
    <t>Enter data in only the white cells with gray borders.</t>
  </si>
  <si>
    <t>Use numbers to chart different time periods (Current Month, Prior Month, Yearly, Jan, Feb, etc.)</t>
  </si>
  <si>
    <t>Create a quick and easy budget by filling out the white cells on the "Quick Budget" sheet.  Enter the "Frequency" by using the keywords</t>
  </si>
  <si>
    <t xml:space="preserve">provided in each cell.  The Monthly/Yearly figures are calculated for you and compared to your Tracking (actual) figures on the "Comparison" sheet.  </t>
  </si>
  <si>
    <t xml:space="preserve">Make sure to set up which budget model is used "Quick Budget" or "Budget by Month". </t>
  </si>
  <si>
    <t>Use the "Budget By Month" sheet to create a budget with greater detail.  Setup  your first budget month by SETUP sheet.</t>
  </si>
  <si>
    <t>Use this sheet to track your actual income and spending.   Setup  your first budget month by SETUP sheet.</t>
  </si>
  <si>
    <t>These figures will be compared to your budgeted figures on the "Comparison" page.</t>
  </si>
  <si>
    <t xml:space="preserve">Use this sheet to monitor how well you are sticking to your budget.  Compare different time periods by using the numbers above the </t>
  </si>
  <si>
    <t>"Income" section</t>
  </si>
  <si>
    <t>Daily Spending</t>
  </si>
  <si>
    <t xml:space="preserve">We've provided this sheet for those interested in tracking their spending on a daily basis.  This simple record goes a long way in helping </t>
  </si>
  <si>
    <t>you stick to your budget. Your savings can be invested in a better way and which will help you when you are in need!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</si>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</sst>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###############"/>
    <numFmt numFmtId="165" formatCode="\$#,##0;\(\$#,##0\)"/>
    <numFmt numFmtId="166" formatCode="#,##0;\(#,##0\)"/>
    <numFmt numFmtId="167" formatCode="\€\ #,##0.00"/>
    <numFmt numFmtId="168" formatCode="m/d/yyyy\ h:mm:ss"/>
    <numFmt numFmtId="169" formatCode="d\-mmm\-yyyy"/>
  </numFmts>
  <fonts count="52" x14ac:knownFonts="1">
    <font>
      <sz val="10"/>
      <color rgb="FF000000"/>
      <name val="Arial"/>
    </font>
    <font>
      <sz val="10"/>
      <color rgb="FF000000"/>
      <name val="Arial"/>
    </font>
    <font>
      <i/>
      <sz val="9"/>
      <color rgb="FF333333"/>
      <name val="Arial"/>
    </font>
    <font>
      <i/>
      <sz val="10"/>
      <color rgb="FF333333"/>
      <name val="Arial"/>
    </font>
    <font>
      <b/>
      <sz val="24"/>
      <color rgb="FF333399"/>
      <name val="Arial"/>
    </font>
    <font>
      <b/>
      <sz val="10"/>
      <color rgb="FF000000"/>
      <name val="Arial"/>
    </font>
    <font>
      <b/>
      <sz val="14"/>
      <color rgb="FF000080"/>
      <name val="Arial"/>
    </font>
    <font>
      <b/>
      <sz val="9"/>
      <color rgb="FF000000"/>
      <name val="Arial"/>
    </font>
    <font>
      <b/>
      <u/>
      <sz val="10"/>
      <color rgb="FF0000FF"/>
      <name val="Arial"/>
    </font>
    <font>
      <b/>
      <u/>
      <sz val="11"/>
      <color rgb="FF0000FF"/>
      <name val="Arial"/>
    </font>
    <font>
      <sz val="10"/>
      <name val="Arial"/>
    </font>
    <font>
      <sz val="7"/>
      <color rgb="FF000000"/>
      <name val="Arial"/>
    </font>
    <font>
      <b/>
      <u/>
      <sz val="10"/>
      <color rgb="FF000000"/>
      <name val="Arial"/>
    </font>
    <font>
      <sz val="1"/>
      <color rgb="FFE9E9E9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  <font>
      <b/>
      <sz val="14"/>
      <color rgb="FF333399"/>
      <name val="Arial"/>
    </font>
    <font>
      <b/>
      <u/>
      <sz val="9"/>
      <color rgb="FF000000"/>
      <name val="Arial"/>
    </font>
    <font>
      <b/>
      <u/>
      <sz val="10"/>
      <color rgb="FF000000"/>
      <name val="Arial"/>
    </font>
    <font>
      <b/>
      <sz val="11"/>
      <color rgb="FF000080"/>
      <name val="Arial"/>
    </font>
    <font>
      <sz val="10"/>
      <color rgb="FF000080"/>
      <name val="Arial"/>
    </font>
    <font>
      <sz val="9"/>
      <color rgb="FF000000"/>
      <name val="Arial"/>
    </font>
    <font>
      <b/>
      <sz val="10"/>
      <color rgb="FF000080"/>
      <name val="Arial"/>
    </font>
    <font>
      <b/>
      <u/>
      <sz val="9"/>
      <color rgb="FF000000"/>
      <name val="Arial"/>
    </font>
    <font>
      <b/>
      <sz val="9"/>
      <color rgb="FF000080"/>
      <name val="Arial"/>
    </font>
    <font>
      <b/>
      <u/>
      <sz val="11"/>
      <color rgb="FF000000"/>
      <name val="Arial"/>
    </font>
    <font>
      <b/>
      <u/>
      <sz val="9"/>
      <color rgb="FF000000"/>
      <name val="Arial"/>
    </font>
    <font>
      <sz val="7"/>
      <color rgb="FFE9E9E9"/>
      <name val="Arial"/>
    </font>
    <font>
      <sz val="9"/>
      <color rgb="FF000080"/>
      <name val="Arial"/>
    </font>
    <font>
      <sz val="7"/>
      <color rgb="FF00A000"/>
      <name val="Arial"/>
    </font>
    <font>
      <u/>
      <sz val="7"/>
      <color rgb="FFE9E9E9"/>
      <name val="Arial"/>
    </font>
    <font>
      <u/>
      <sz val="10"/>
      <color rgb="FFFFFFFF"/>
      <name val="Arial"/>
    </font>
    <font>
      <u/>
      <sz val="7"/>
      <color rgb="FFE9E9E9"/>
      <name val="Arial"/>
    </font>
    <font>
      <sz val="10"/>
      <color rgb="FFE9E9E9"/>
      <name val="Arial"/>
    </font>
    <font>
      <sz val="10"/>
      <color rgb="FFFFFFFF"/>
      <name val="Arial"/>
    </font>
    <font>
      <u/>
      <sz val="7"/>
      <color rgb="FFE9E9E9"/>
      <name val="Arial"/>
    </font>
    <font>
      <sz val="9"/>
      <color rgb="FFFFFFFF"/>
      <name val="Arial"/>
    </font>
    <font>
      <sz val="7"/>
      <color rgb="FFFFFFFF"/>
      <name val="Arial"/>
    </font>
    <font>
      <u/>
      <sz val="10"/>
      <color rgb="FF000000"/>
      <name val="Arial"/>
    </font>
    <font>
      <sz val="1"/>
      <color rgb="FF000000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  <font>
      <b/>
      <u/>
      <sz val="11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b/>
      <sz val="14"/>
      <color rgb="FF980000"/>
      <name val="Arial"/>
    </font>
    <font>
      <b/>
      <sz val="10"/>
      <color rgb="FF980000"/>
      <name val="Arial"/>
    </font>
    <font>
      <b/>
      <sz val="11"/>
      <color rgb="FF980000"/>
      <name val="Arial"/>
    </font>
    <font>
      <b/>
      <sz val="10"/>
      <color rgb="FFFFFFFF"/>
      <name val="Arial"/>
    </font>
    <font>
      <b/>
      <u/>
      <sz val="10"/>
      <color rgb="FF000080"/>
      <name val="Arial"/>
    </font>
    <font>
      <sz val="10"/>
      <color rgb="FF993366"/>
      <name val="Arial"/>
    </font>
  </fonts>
  <fills count="6">
    <fill>
      <patternFill patternType="none"/>
    </fill>
    <fill>
      <patternFill patternType="gray125"/>
    </fill>
    <fill>
      <patternFill patternType="solid">
        <fgColor rgb="FFE9E9E9"/>
        <bgColor rgb="FFE9E9E9"/>
      </patternFill>
    </fill>
    <fill>
      <patternFill patternType="solid">
        <fgColor rgb="FFD9D9FF"/>
        <bgColor rgb="FFD9D9FF"/>
      </patternFill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2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0" fillId="0" borderId="1" xfId="0" applyFont="1" applyBorder="1" applyAlignment="1">
      <alignment wrapText="1"/>
    </xf>
    <xf numFmtId="0" fontId="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right"/>
    </xf>
    <xf numFmtId="0" fontId="14" fillId="3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1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0" fillId="3" borderId="0" xfId="0" applyFont="1" applyFill="1" applyAlignment="1">
      <alignment horizontal="left" vertical="center"/>
    </xf>
    <xf numFmtId="0" fontId="21" fillId="3" borderId="4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left" vertical="center"/>
    </xf>
    <xf numFmtId="165" fontId="22" fillId="3" borderId="1" xfId="0" applyNumberFormat="1" applyFont="1" applyFill="1" applyBorder="1" applyAlignment="1">
      <alignment horizontal="right" vertical="center"/>
    </xf>
    <xf numFmtId="0" fontId="23" fillId="3" borderId="4" xfId="0" applyFont="1" applyFill="1" applyBorder="1" applyAlignment="1">
      <alignment horizontal="center" vertical="center"/>
    </xf>
    <xf numFmtId="2" fontId="24" fillId="3" borderId="0" xfId="0" applyNumberFormat="1" applyFont="1" applyFill="1" applyAlignment="1">
      <alignment horizontal="right" vertical="center"/>
    </xf>
    <xf numFmtId="0" fontId="25" fillId="3" borderId="3" xfId="0" applyFont="1" applyFill="1" applyBorder="1" applyAlignment="1">
      <alignment horizontal="left"/>
    </xf>
    <xf numFmtId="2" fontId="24" fillId="3" borderId="2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right"/>
    </xf>
    <xf numFmtId="2" fontId="24" fillId="3" borderId="1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top"/>
    </xf>
    <xf numFmtId="0" fontId="21" fillId="0" borderId="6" xfId="0" applyFont="1" applyBorder="1" applyAlignment="1">
      <alignment horizontal="left"/>
    </xf>
    <xf numFmtId="0" fontId="21" fillId="3" borderId="10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left"/>
    </xf>
    <xf numFmtId="2" fontId="21" fillId="0" borderId="6" xfId="0" applyNumberFormat="1" applyFont="1" applyBorder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3" borderId="10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left"/>
    </xf>
    <xf numFmtId="2" fontId="21" fillId="3" borderId="10" xfId="0" applyNumberFormat="1" applyFont="1" applyFill="1" applyBorder="1" applyAlignment="1">
      <alignment horizontal="right"/>
    </xf>
    <xf numFmtId="2" fontId="21" fillId="3" borderId="7" xfId="0" applyNumberFormat="1" applyFont="1" applyFill="1" applyBorder="1" applyAlignment="1">
      <alignment horizontal="right"/>
    </xf>
    <xf numFmtId="0" fontId="21" fillId="3" borderId="2" xfId="0" applyFont="1" applyFill="1" applyBorder="1" applyAlignment="1">
      <alignment horizontal="left"/>
    </xf>
    <xf numFmtId="4" fontId="21" fillId="0" borderId="6" xfId="0" applyNumberFormat="1" applyFont="1" applyBorder="1" applyAlignment="1">
      <alignment horizontal="right"/>
    </xf>
    <xf numFmtId="2" fontId="21" fillId="3" borderId="2" xfId="0" applyNumberFormat="1" applyFont="1" applyFill="1" applyBorder="1" applyAlignment="1">
      <alignment horizontal="right"/>
    </xf>
    <xf numFmtId="4" fontId="21" fillId="0" borderId="6" xfId="0" applyNumberFormat="1" applyFont="1" applyBorder="1" applyAlignment="1">
      <alignment horizontal="right"/>
    </xf>
    <xf numFmtId="2" fontId="21" fillId="0" borderId="6" xfId="0" applyNumberFormat="1" applyFont="1" applyBorder="1" applyAlignment="1">
      <alignment horizontal="right"/>
    </xf>
    <xf numFmtId="165" fontId="21" fillId="0" borderId="6" xfId="0" applyNumberFormat="1" applyFont="1" applyBorder="1" applyAlignment="1">
      <alignment horizontal="right"/>
    </xf>
    <xf numFmtId="1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4" fontId="21" fillId="3" borderId="10" xfId="0" applyNumberFormat="1" applyFont="1" applyFill="1" applyBorder="1" applyAlignment="1">
      <alignment horizontal="right"/>
    </xf>
    <xf numFmtId="0" fontId="7" fillId="3" borderId="8" xfId="0" applyFont="1" applyFill="1" applyBorder="1" applyAlignment="1">
      <alignment horizontal="left"/>
    </xf>
    <xf numFmtId="0" fontId="21" fillId="3" borderId="11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1" fillId="3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0" fontId="7" fillId="2" borderId="11" xfId="0" applyFont="1" applyFill="1" applyBorder="1" applyAlignment="1">
      <alignment horizontal="left"/>
    </xf>
    <xf numFmtId="0" fontId="21" fillId="2" borderId="11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1" fillId="3" borderId="4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165" fontId="22" fillId="3" borderId="4" xfId="0" applyNumberFormat="1" applyFont="1" applyFill="1" applyBorder="1" applyAlignment="1">
      <alignment horizontal="left" vertical="center"/>
    </xf>
    <xf numFmtId="165" fontId="22" fillId="3" borderId="4" xfId="0" applyNumberFormat="1" applyFont="1" applyFill="1" applyBorder="1" applyAlignment="1">
      <alignment horizontal="right" vertical="center"/>
    </xf>
    <xf numFmtId="0" fontId="29" fillId="3" borderId="4" xfId="0" applyFont="1" applyFill="1" applyBorder="1" applyAlignment="1">
      <alignment horizontal="center" wrapText="1"/>
    </xf>
    <xf numFmtId="2" fontId="24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/>
    </xf>
    <xf numFmtId="2" fontId="24" fillId="3" borderId="9" xfId="0" applyNumberFormat="1" applyFont="1" applyFill="1" applyBorder="1" applyAlignment="1">
      <alignment horizontal="right" vertical="center"/>
    </xf>
    <xf numFmtId="2" fontId="24" fillId="3" borderId="4" xfId="0" applyNumberFormat="1" applyFont="1" applyFill="1" applyBorder="1" applyAlignment="1">
      <alignment horizontal="right" vertical="center"/>
    </xf>
    <xf numFmtId="2" fontId="19" fillId="3" borderId="0" xfId="0" applyNumberFormat="1" applyFont="1" applyFill="1" applyAlignment="1">
      <alignment horizontal="right" vertical="center"/>
    </xf>
    <xf numFmtId="0" fontId="21" fillId="3" borderId="7" xfId="0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right"/>
    </xf>
    <xf numFmtId="2" fontId="19" fillId="3" borderId="2" xfId="0" applyNumberFormat="1" applyFont="1" applyFill="1" applyBorder="1" applyAlignment="1">
      <alignment horizontal="right" vertical="center"/>
    </xf>
    <xf numFmtId="2" fontId="7" fillId="3" borderId="1" xfId="0" applyNumberFormat="1" applyFont="1" applyFill="1" applyBorder="1" applyAlignment="1">
      <alignment horizontal="right"/>
    </xf>
    <xf numFmtId="2" fontId="7" fillId="3" borderId="0" xfId="0" applyNumberFormat="1" applyFont="1" applyFill="1" applyAlignment="1">
      <alignment horizontal="right"/>
    </xf>
    <xf numFmtId="2" fontId="7" fillId="3" borderId="2" xfId="0" applyNumberFormat="1" applyFont="1" applyFill="1" applyBorder="1" applyAlignment="1">
      <alignment horizontal="right"/>
    </xf>
    <xf numFmtId="0" fontId="7" fillId="3" borderId="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28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165" fontId="32" fillId="2" borderId="0" xfId="0" applyNumberFormat="1" applyFont="1" applyFill="1" applyAlignment="1">
      <alignment horizontal="right"/>
    </xf>
    <xf numFmtId="0" fontId="33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4" fillId="0" borderId="0" xfId="0" applyFont="1" applyAlignment="1">
      <alignment horizontal="left"/>
    </xf>
    <xf numFmtId="0" fontId="27" fillId="2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165" fontId="36" fillId="0" borderId="0" xfId="0" applyNumberFormat="1" applyFont="1" applyAlignment="1">
      <alignment horizontal="right"/>
    </xf>
    <xf numFmtId="0" fontId="33" fillId="2" borderId="0" xfId="0" applyFont="1" applyFill="1" applyAlignment="1">
      <alignment horizontal="center"/>
    </xf>
    <xf numFmtId="166" fontId="27" fillId="2" borderId="0" xfId="0" applyNumberFormat="1" applyFont="1" applyFill="1" applyAlignment="1">
      <alignment horizontal="right"/>
    </xf>
    <xf numFmtId="0" fontId="33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/>
    </xf>
    <xf numFmtId="165" fontId="34" fillId="0" borderId="0" xfId="0" applyNumberFormat="1" applyFont="1" applyAlignment="1">
      <alignment horizontal="right"/>
    </xf>
    <xf numFmtId="1" fontId="27" fillId="2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165" fontId="27" fillId="2" borderId="0" xfId="0" applyNumberFormat="1" applyFont="1" applyFill="1" applyAlignment="1">
      <alignment horizontal="right"/>
    </xf>
    <xf numFmtId="0" fontId="27" fillId="2" borderId="0" xfId="0" applyFont="1" applyFill="1" applyAlignment="1">
      <alignment horizontal="left"/>
    </xf>
    <xf numFmtId="165" fontId="37" fillId="0" borderId="0" xfId="0" applyNumberFormat="1" applyFont="1" applyAlignment="1">
      <alignment horizontal="right"/>
    </xf>
    <xf numFmtId="0" fontId="27" fillId="2" borderId="0" xfId="0" applyFont="1" applyFill="1" applyAlignment="1">
      <alignment horizontal="right"/>
    </xf>
    <xf numFmtId="0" fontId="33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0" fillId="0" borderId="6" xfId="0" applyFont="1" applyBorder="1" applyAlignment="1">
      <alignment wrapText="1"/>
    </xf>
    <xf numFmtId="0" fontId="1" fillId="2" borderId="0" xfId="0" applyFont="1" applyFill="1" applyAlignment="1">
      <alignment horizontal="right"/>
    </xf>
    <xf numFmtId="0" fontId="38" fillId="0" borderId="0" xfId="0" applyFont="1" applyAlignment="1">
      <alignment horizontal="left"/>
    </xf>
    <xf numFmtId="165" fontId="21" fillId="3" borderId="0" xfId="0" applyNumberFormat="1" applyFont="1" applyFill="1" applyAlignment="1">
      <alignment horizontal="right"/>
    </xf>
    <xf numFmtId="165" fontId="21" fillId="3" borderId="2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5" fontId="21" fillId="0" borderId="0" xfId="0" applyNumberFormat="1" applyFont="1" applyAlignment="1">
      <alignment horizontal="right"/>
    </xf>
    <xf numFmtId="167" fontId="1" fillId="3" borderId="2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27" fillId="2" borderId="4" xfId="0" applyFont="1" applyFill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39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4" fontId="24" fillId="3" borderId="0" xfId="0" applyNumberFormat="1" applyFont="1" applyFill="1" applyAlignment="1">
      <alignment horizontal="right" vertical="center"/>
    </xf>
    <xf numFmtId="4" fontId="21" fillId="3" borderId="15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1" fontId="1" fillId="2" borderId="1" xfId="0" applyNumberFormat="1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21" fillId="3" borderId="9" xfId="0" applyNumberFormat="1" applyFont="1" applyFill="1" applyBorder="1" applyAlignment="1">
      <alignment horizontal="right"/>
    </xf>
    <xf numFmtId="4" fontId="7" fillId="3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left"/>
    </xf>
    <xf numFmtId="1" fontId="1" fillId="2" borderId="7" xfId="0" applyNumberFormat="1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/>
    </xf>
    <xf numFmtId="0" fontId="33" fillId="2" borderId="0" xfId="0" applyFont="1" applyFill="1" applyAlignment="1">
      <alignment horizontal="right"/>
    </xf>
    <xf numFmtId="0" fontId="40" fillId="3" borderId="4" xfId="0" applyFont="1" applyFill="1" applyBorder="1" applyAlignment="1">
      <alignment horizontal="center" vertical="center" wrapText="1"/>
    </xf>
    <xf numFmtId="0" fontId="41" fillId="3" borderId="4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3" fontId="24" fillId="3" borderId="0" xfId="0" applyNumberFormat="1" applyFont="1" applyFill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3" fontId="24" fillId="3" borderId="2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/>
    </xf>
    <xf numFmtId="4" fontId="21" fillId="3" borderId="0" xfId="0" applyNumberFormat="1" applyFont="1" applyFill="1" applyAlignment="1">
      <alignment horizontal="right"/>
    </xf>
    <xf numFmtId="4" fontId="21" fillId="3" borderId="2" xfId="0" applyNumberFormat="1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4" fontId="21" fillId="3" borderId="6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43" fillId="3" borderId="4" xfId="0" applyFont="1" applyFill="1" applyBorder="1" applyAlignment="1">
      <alignment horizontal="left"/>
    </xf>
    <xf numFmtId="3" fontId="7" fillId="3" borderId="0" xfId="0" applyNumberFormat="1" applyFont="1" applyFill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1" fontId="33" fillId="2" borderId="0" xfId="0" applyNumberFormat="1" applyFont="1" applyFill="1" applyAlignment="1">
      <alignment horizontal="right"/>
    </xf>
    <xf numFmtId="2" fontId="7" fillId="3" borderId="11" xfId="0" applyNumberFormat="1" applyFont="1" applyFill="1" applyBorder="1" applyAlignment="1">
      <alignment horizontal="right"/>
    </xf>
    <xf numFmtId="0" fontId="44" fillId="2" borderId="0" xfId="0" applyFont="1" applyFill="1" applyAlignment="1">
      <alignment horizontal="left"/>
    </xf>
    <xf numFmtId="0" fontId="45" fillId="2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3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167" fontId="21" fillId="3" borderId="2" xfId="0" applyNumberFormat="1" applyFont="1" applyFill="1" applyBorder="1" applyAlignment="1">
      <alignment horizontal="right"/>
    </xf>
    <xf numFmtId="167" fontId="7" fillId="3" borderId="2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66" fontId="27" fillId="2" borderId="1" xfId="0" applyNumberFormat="1" applyFont="1" applyFill="1" applyBorder="1" applyAlignment="1">
      <alignment horizontal="right"/>
    </xf>
    <xf numFmtId="0" fontId="33" fillId="2" borderId="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4" fontId="21" fillId="3" borderId="11" xfId="0" applyNumberFormat="1" applyFont="1" applyFill="1" applyBorder="1" applyAlignment="1">
      <alignment horizontal="right"/>
    </xf>
    <xf numFmtId="165" fontId="21" fillId="3" borderId="11" xfId="0" applyNumberFormat="1" applyFont="1" applyFill="1" applyBorder="1" applyAlignment="1">
      <alignment horizontal="right"/>
    </xf>
    <xf numFmtId="4" fontId="21" fillId="3" borderId="5" xfId="0" applyNumberFormat="1" applyFont="1" applyFill="1" applyBorder="1" applyAlignment="1">
      <alignment horizontal="right"/>
    </xf>
    <xf numFmtId="0" fontId="21" fillId="3" borderId="2" xfId="0" applyFont="1" applyFill="1" applyBorder="1" applyAlignment="1">
      <alignment horizontal="left"/>
    </xf>
    <xf numFmtId="0" fontId="27" fillId="2" borderId="0" xfId="0" applyFont="1" applyFill="1" applyAlignment="1">
      <alignment horizontal="right"/>
    </xf>
    <xf numFmtId="0" fontId="10" fillId="0" borderId="7" xfId="0" applyFont="1" applyBorder="1" applyAlignment="1">
      <alignment wrapText="1"/>
    </xf>
    <xf numFmtId="16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16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8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9" fontId="10" fillId="0" borderId="6" xfId="0" applyNumberFormat="1" applyFont="1" applyBorder="1" applyAlignment="1">
      <alignment wrapText="1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0" fontId="34" fillId="0" borderId="0" xfId="0" applyFont="1" applyAlignment="1">
      <alignment wrapText="1"/>
    </xf>
    <xf numFmtId="168" fontId="10" fillId="0" borderId="6" xfId="0" applyNumberFormat="1" applyFont="1" applyBorder="1" applyAlignment="1">
      <alignment wrapText="1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0" fontId="47" fillId="0" borderId="1" xfId="0" applyFont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0" fontId="48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wrapText="1"/>
    </xf>
    <xf numFmtId="0" fontId="47" fillId="0" borderId="6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20" fillId="3" borderId="0" xfId="0" applyFont="1" applyFill="1" applyAlignment="1">
      <alignment horizontal="left"/>
    </xf>
    <xf numFmtId="1" fontId="21" fillId="0" borderId="6" xfId="0" applyNumberFormat="1" applyFont="1" applyBorder="1" applyAlignment="1">
      <alignment horizontal="right"/>
    </xf>
    <xf numFmtId="0" fontId="7" fillId="0" borderId="13" xfId="0" applyFont="1" applyBorder="1" applyAlignment="1">
      <alignment horizontal="left"/>
    </xf>
    <xf numFmtId="0" fontId="10" fillId="0" borderId="14" xfId="0" applyFont="1" applyBorder="1" applyAlignment="1">
      <alignment wrapText="1"/>
    </xf>
    <xf numFmtId="0" fontId="19" fillId="3" borderId="13" xfId="0" applyFont="1" applyFill="1" applyBorder="1" applyAlignment="1">
      <alignment horizontal="left" vertical="center"/>
    </xf>
    <xf numFmtId="0" fontId="10" fillId="0" borderId="11" xfId="0" applyFont="1" applyBorder="1" applyAlignment="1">
      <alignment wrapText="1"/>
    </xf>
    <xf numFmtId="0" fontId="19" fillId="3" borderId="8" xfId="0" applyFont="1" applyFill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22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Font="1" applyAlignment="1">
      <alignment wrapText="1"/>
    </xf>
    <xf numFmtId="0" fontId="12" fillId="3" borderId="3" xfId="0" applyFont="1" applyFill="1" applyBorder="1" applyAlignment="1">
      <alignment horizontal="left" vertical="center"/>
    </xf>
    <xf numFmtId="0" fontId="10" fillId="0" borderId="4" xfId="0" applyFont="1" applyBorder="1" applyAlignment="1">
      <alignment wrapText="1"/>
    </xf>
    <xf numFmtId="0" fontId="1" fillId="2" borderId="0" xfId="0" applyFont="1" applyFill="1" applyAlignment="1">
      <alignment horizontal="left"/>
    </xf>
    <xf numFmtId="0" fontId="22" fillId="2" borderId="0" xfId="0" applyFont="1" applyFill="1" applyAlignment="1">
      <alignment horizontal="right" vertical="center"/>
    </xf>
    <xf numFmtId="0" fontId="10" fillId="0" borderId="2" xfId="0" applyFont="1" applyBorder="1" applyAlignment="1">
      <alignment wrapText="1"/>
    </xf>
    <xf numFmtId="0" fontId="6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9" fillId="3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16" fillId="2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22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0" fillId="0" borderId="12" xfId="0" applyFont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168" fontId="21" fillId="2" borderId="1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168" fontId="1" fillId="2" borderId="1" xfId="0" applyNumberFormat="1" applyFont="1" applyFill="1" applyBorder="1" applyAlignment="1">
      <alignment horizontal="left" vertical="center"/>
    </xf>
    <xf numFmtId="0" fontId="49" fillId="5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24" fillId="3" borderId="7" xfId="0" applyFont="1" applyFill="1" applyBorder="1" applyAlignment="1">
      <alignment horizontal="left"/>
    </xf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rPr lang="en-US"/>
              <a:t>Budget Summary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'Quick Budget'!$Y$25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4684EE"/>
            </a:solidFill>
          </c:spPr>
          <c:invertIfNegative val="1"/>
          <c:cat>
            <c:numRef>
              <c:f>'Quick Budget'!$Z$24</c:f>
              <c:numCache>
                <c:formatCode>\$#,##0;\(\$#,##0\)</c:formatCode>
                <c:ptCount val="1"/>
                <c:pt idx="0">
                  <c:v>2307.692307692308</c:v>
                </c:pt>
              </c:numCache>
            </c:numRef>
          </c:cat>
          <c:val>
            <c:numRef>
              <c:f>'Quick Budget'!$Z$25</c:f>
              <c:numCache>
                <c:formatCode>\$#,##0;\(\$#,##0\)</c:formatCode>
                <c:ptCount val="1"/>
                <c:pt idx="0">
                  <c:v>2307.692307692308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'Quick Budget'!$Y$26</c:f>
              <c:strCache>
                <c:ptCount val="1"/>
                <c:pt idx="0">
                  <c:v>Expense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numRef>
              <c:f>'Quick Budget'!$Z$24</c:f>
              <c:numCache>
                <c:formatCode>\$#,##0;\(\$#,##0\)</c:formatCode>
                <c:ptCount val="1"/>
                <c:pt idx="0">
                  <c:v>2307.692307692308</c:v>
                </c:pt>
              </c:numCache>
            </c:numRef>
          </c:cat>
          <c:val>
            <c:numRef>
              <c:f>'Quick Budget'!$Z$26</c:f>
              <c:numCache>
                <c:formatCode>\$#,##0;\(\$#,##0\)</c:formatCode>
                <c:ptCount val="1"/>
                <c:pt idx="0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1862112"/>
        <c:axId val="-1231858720"/>
      </c:barChart>
      <c:catAx>
        <c:axId val="-12318621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endParaRPr lang="en-US"/>
              </a:p>
            </c:rich>
          </c:tx>
          <c:layout/>
          <c:overlay val="0"/>
        </c:title>
        <c:numFmt formatCode="\$#,##0;\(\$#,##0\)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1231858720"/>
        <c:crosses val="autoZero"/>
        <c:auto val="1"/>
        <c:lblAlgn val="ctr"/>
        <c:lblOffset val="100"/>
        <c:noMultiLvlLbl val="1"/>
      </c:catAx>
      <c:valAx>
        <c:axId val="-123185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1231862112"/>
        <c:crosses val="max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Tracking vs Budget Spending Comparison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Comparison!$W$27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4684EE"/>
            </a:solidFill>
          </c:spPr>
          <c:invertIfNegative val="1"/>
          <c:cat>
            <c:strRef>
              <c:f>Comparison!$X$26:$Y$26</c:f>
              <c:strCache>
                <c:ptCount val="2"/>
                <c:pt idx="0">
                  <c:v>Budget</c:v>
                </c:pt>
                <c:pt idx="1">
                  <c:v>Tracking</c:v>
                </c:pt>
              </c:strCache>
            </c:strRef>
          </c:cat>
          <c:val>
            <c:numRef>
              <c:f>Comparison!$X$27:$Y$27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Comparison!$W$28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Comparison!$X$26:$Y$26</c:f>
              <c:strCache>
                <c:ptCount val="2"/>
                <c:pt idx="0">
                  <c:v>Budget</c:v>
                </c:pt>
                <c:pt idx="1">
                  <c:v>Tracking</c:v>
                </c:pt>
              </c:strCache>
            </c:strRef>
          </c:cat>
          <c:val>
            <c:numRef>
              <c:f>Comparison!$X$28:$Y$28</c:f>
              <c:numCache>
                <c:formatCode>General</c:formatCode>
                <c:ptCount val="2"/>
                <c:pt idx="0">
                  <c:v>200.0</c:v>
                </c:pt>
                <c:pt idx="1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Comparison!$W$29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Comparison!$X$26:$Y$26</c:f>
              <c:strCache>
                <c:ptCount val="2"/>
                <c:pt idx="0">
                  <c:v>Budget</c:v>
                </c:pt>
                <c:pt idx="1">
                  <c:v>Tracking</c:v>
                </c:pt>
              </c:strCache>
            </c:strRef>
          </c:cat>
          <c:val>
            <c:numRef>
              <c:f>Comparison!$X$29:$Y$29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Comparison!$W$30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008000"/>
            </a:solidFill>
          </c:spPr>
          <c:invertIfNegative val="1"/>
          <c:cat>
            <c:strRef>
              <c:f>Comparison!$X$26:$Y$26</c:f>
              <c:strCache>
                <c:ptCount val="2"/>
                <c:pt idx="0">
                  <c:v>Budget</c:v>
                </c:pt>
                <c:pt idx="1">
                  <c:v>Tracking</c:v>
                </c:pt>
              </c:strCache>
            </c:strRef>
          </c:cat>
          <c:val>
            <c:numRef>
              <c:f>Comparison!$X$30:$Y$30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Comparison!$W$31</c:f>
              <c:strCache>
                <c:ptCount val="1"/>
                <c:pt idx="0">
                  <c:v>Entertainment</c:v>
                </c:pt>
              </c:strCache>
            </c:strRef>
          </c:tx>
          <c:spPr>
            <a:solidFill>
              <a:srgbClr val="666666"/>
            </a:solidFill>
          </c:spPr>
          <c:invertIfNegative val="1"/>
          <c:cat>
            <c:strRef>
              <c:f>Comparison!$X$26:$Y$26</c:f>
              <c:strCache>
                <c:ptCount val="2"/>
                <c:pt idx="0">
                  <c:v>Budget</c:v>
                </c:pt>
                <c:pt idx="1">
                  <c:v>Tracking</c:v>
                </c:pt>
              </c:strCache>
            </c:strRef>
          </c:cat>
          <c:val>
            <c:numRef>
              <c:f>Comparison!$X$31:$Y$31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Comparison!$W$32</c:f>
              <c:strCache>
                <c:ptCount val="1"/>
                <c:pt idx="0">
                  <c:v>Miscellaneous</c:v>
                </c:pt>
              </c:strCache>
            </c:strRef>
          </c:tx>
          <c:spPr>
            <a:solidFill>
              <a:srgbClr val="4942CC"/>
            </a:solidFill>
          </c:spPr>
          <c:invertIfNegative val="1"/>
          <c:cat>
            <c:strRef>
              <c:f>Comparison!$X$26:$Y$26</c:f>
              <c:strCache>
                <c:ptCount val="2"/>
                <c:pt idx="0">
                  <c:v>Budget</c:v>
                </c:pt>
                <c:pt idx="1">
                  <c:v>Tracking</c:v>
                </c:pt>
              </c:strCache>
            </c:strRef>
          </c:cat>
          <c:val>
            <c:numRef>
              <c:f>Comparison!$X$32:$Y$32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414064"/>
        <c:axId val="-1258410032"/>
      </c:barChart>
      <c:catAx>
        <c:axId val="-125841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1258410032"/>
        <c:crosses val="autoZero"/>
        <c:auto val="1"/>
        <c:lblAlgn val="ctr"/>
        <c:lblOffset val="100"/>
        <c:noMultiLvlLbl val="1"/>
      </c:catAx>
      <c:valAx>
        <c:axId val="-1258410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125841406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Tracking vs Budget Spending Comparison (new look)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Comparison!$X$26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3D85C6"/>
            </a:solidFill>
          </c:spPr>
          <c:invertIfNegative val="1"/>
          <c:cat>
            <c:strRef>
              <c:f>Comparison!$W$27:$W$32</c:f>
              <c:strCache>
                <c:ptCount val="6"/>
                <c:pt idx="0">
                  <c:v>Transportation</c:v>
                </c:pt>
                <c:pt idx="1">
                  <c:v>Home</c:v>
                </c:pt>
                <c:pt idx="2">
                  <c:v>Utilities</c:v>
                </c:pt>
                <c:pt idx="3">
                  <c:v>Health</c:v>
                </c:pt>
                <c:pt idx="4">
                  <c:v>Entertainment</c:v>
                </c:pt>
                <c:pt idx="5">
                  <c:v>Miscellaneous</c:v>
                </c:pt>
              </c:strCache>
            </c:strRef>
          </c:cat>
          <c:val>
            <c:numRef>
              <c:f>Comparison!$X$27:$X$32</c:f>
              <c:numCache>
                <c:formatCode>General</c:formatCode>
                <c:ptCount val="6"/>
                <c:pt idx="0">
                  <c:v>0.0</c:v>
                </c:pt>
                <c:pt idx="1">
                  <c:v>200.0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Comparison!$Y$26</c:f>
              <c:strCache>
                <c:ptCount val="1"/>
                <c:pt idx="0">
                  <c:v>Tracking</c:v>
                </c:pt>
              </c:strCache>
            </c:strRef>
          </c:tx>
          <c:spPr>
            <a:solidFill>
              <a:srgbClr val="CC0000"/>
            </a:solidFill>
          </c:spPr>
          <c:invertIfNegative val="1"/>
          <c:cat>
            <c:strRef>
              <c:f>Comparison!$W$27:$W$32</c:f>
              <c:strCache>
                <c:ptCount val="6"/>
                <c:pt idx="0">
                  <c:v>Transportation</c:v>
                </c:pt>
                <c:pt idx="1">
                  <c:v>Home</c:v>
                </c:pt>
                <c:pt idx="2">
                  <c:v>Utilities</c:v>
                </c:pt>
                <c:pt idx="3">
                  <c:v>Health</c:v>
                </c:pt>
                <c:pt idx="4">
                  <c:v>Entertainment</c:v>
                </c:pt>
                <c:pt idx="5">
                  <c:v>Miscellaneous</c:v>
                </c:pt>
              </c:strCache>
            </c:strRef>
          </c:cat>
          <c:val>
            <c:numRef>
              <c:f>Comparison!$Y$27:$Y$32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378608"/>
        <c:axId val="-1258375856"/>
      </c:barChart>
      <c:catAx>
        <c:axId val="-1258378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1258375856"/>
        <c:crosses val="autoZero"/>
        <c:auto val="1"/>
        <c:lblAlgn val="ctr"/>
        <c:lblOffset val="100"/>
        <c:noMultiLvlLbl val="1"/>
      </c:catAx>
      <c:valAx>
        <c:axId val="-12583758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1258378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Tracking vs Budget Summary (new look)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Comparison!$AB$25</c:f>
              <c:strCache>
                <c:ptCount val="1"/>
                <c:pt idx="0">
                  <c:v>Tracking</c:v>
                </c:pt>
              </c:strCache>
            </c:strRef>
          </c:tx>
          <c:spPr>
            <a:solidFill>
              <a:srgbClr val="CC0000"/>
            </a:solidFill>
          </c:spPr>
          <c:invertIfNegative val="1"/>
          <c:cat>
            <c:strRef>
              <c:f>Comparison!$AA$26:$AA$28</c:f>
              <c:strCache>
                <c:ptCount val="3"/>
                <c:pt idx="0">
                  <c:v> Balance (Savings)</c:v>
                </c:pt>
                <c:pt idx="1">
                  <c:v> Income</c:v>
                </c:pt>
                <c:pt idx="2">
                  <c:v> Expense</c:v>
                </c:pt>
              </c:strCache>
            </c:strRef>
          </c:cat>
          <c:val>
            <c:numRef>
              <c:f>Comparison!$AB$26:$AB$28</c:f>
              <c:numCache>
                <c:formatCode>\$#,##0;\(\$#,##0\)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Comparison!$AC$25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3D85C6"/>
            </a:solidFill>
          </c:spPr>
          <c:invertIfNegative val="1"/>
          <c:cat>
            <c:strRef>
              <c:f>Comparison!$AA$26:$AA$28</c:f>
              <c:strCache>
                <c:ptCount val="3"/>
                <c:pt idx="0">
                  <c:v> Balance (Savings)</c:v>
                </c:pt>
                <c:pt idx="1">
                  <c:v> Income</c:v>
                </c:pt>
                <c:pt idx="2">
                  <c:v> Expense</c:v>
                </c:pt>
              </c:strCache>
            </c:strRef>
          </c:cat>
          <c:val>
            <c:numRef>
              <c:f>Comparison!$AC$26:$AC$28</c:f>
              <c:numCache>
                <c:formatCode>\$#,##0;\(\$#,##0\)</c:formatCode>
                <c:ptCount val="3"/>
                <c:pt idx="0">
                  <c:v>800.0</c:v>
                </c:pt>
                <c:pt idx="1">
                  <c:v>1000.0</c:v>
                </c:pt>
                <c:pt idx="2">
                  <c:v>200.0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351600"/>
        <c:axId val="-1258348848"/>
      </c:barChart>
      <c:catAx>
        <c:axId val="-1258351600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1258348848"/>
        <c:crosses val="autoZero"/>
        <c:auto val="1"/>
        <c:lblAlgn val="ctr"/>
        <c:lblOffset val="100"/>
        <c:noMultiLvlLbl val="1"/>
      </c:catAx>
      <c:valAx>
        <c:axId val="-125834884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1258351600"/>
        <c:crosses val="max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January!$AT$31:$AT$37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January!$AU$31:$AU$37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300.0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February!$AT$31:$AT$37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February!$AU$31:$AU$37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March!$AT$31:$AT$37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March!$AU$31:$AU$37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April!$AT$31:$AT$37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April!$AU$31:$AU$37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May!$AT$31:$AT$37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May!$AU$31:$AU$37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June!$AT$31:$AT$37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June!$AU$31:$AU$37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July!$AT$31:$AT$37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July!$AU$31:$AU$37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rPr lang="en-US"/>
              <a:t>Spending Summary</a:t>
            </a:r>
          </a:p>
        </c:rich>
      </c:tx>
      <c:layout/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684EE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008000"/>
              </a:solidFill>
            </c:spPr>
          </c:dPt>
          <c:dPt>
            <c:idx val="4"/>
            <c:bubble3D val="0"/>
            <c:spPr>
              <a:solidFill>
                <a:srgbClr val="666666"/>
              </a:solidFill>
            </c:spPr>
          </c:dPt>
          <c:dPt>
            <c:idx val="5"/>
            <c:bubble3D val="0"/>
            <c:spPr>
              <a:solidFill>
                <a:srgbClr val="4942CC"/>
              </a:solidFill>
            </c:spPr>
          </c:dPt>
          <c:dPt>
            <c:idx val="6"/>
            <c:bubble3D val="0"/>
            <c:spPr>
              <a:solidFill>
                <a:srgbClr val="CB4AC5"/>
              </a:solidFill>
            </c:spPr>
          </c:dPt>
          <c:dPt>
            <c:idx val="7"/>
            <c:bubble3D val="0"/>
            <c:spPr>
              <a:solidFill>
                <a:srgbClr val="D6AE00"/>
              </a:solidFill>
            </c:spPr>
          </c:dPt>
          <c:dPt>
            <c:idx val="8"/>
            <c:bubble3D val="0"/>
            <c:spPr>
              <a:solidFill>
                <a:srgbClr val="336699"/>
              </a:solidFill>
            </c:spPr>
          </c:dPt>
          <c:dPt>
            <c:idx val="9"/>
            <c:bubble3D val="0"/>
            <c:spPr>
              <a:solidFill>
                <a:srgbClr val="DD4477"/>
              </a:solidFill>
            </c:spPr>
          </c:dPt>
          <c:dPt>
            <c:idx val="10"/>
            <c:bubble3D val="0"/>
            <c:spPr>
              <a:solidFill>
                <a:srgbClr val="AAAA11"/>
              </a:solidFill>
            </c:spPr>
          </c:dPt>
          <c:dPt>
            <c:idx val="11"/>
            <c:bubble3D val="0"/>
            <c:spPr>
              <a:solidFill>
                <a:srgbClr val="66AA00"/>
              </a:solidFill>
            </c:spPr>
          </c:dPt>
          <c:dPt>
            <c:idx val="12"/>
            <c:bubble3D val="0"/>
            <c:spPr>
              <a:solidFill>
                <a:srgbClr val="888888"/>
              </a:solidFill>
            </c:spPr>
          </c:dPt>
          <c:dPt>
            <c:idx val="13"/>
            <c:bubble3D val="0"/>
            <c:spPr>
              <a:solidFill>
                <a:srgbClr val="994499"/>
              </a:solidFill>
            </c:spPr>
          </c:dPt>
          <c:dPt>
            <c:idx val="14"/>
            <c:bubble3D val="0"/>
            <c:spPr>
              <a:solidFill>
                <a:srgbClr val="DD5511"/>
              </a:solidFill>
            </c:spPr>
          </c:dPt>
          <c:dPt>
            <c:idx val="15"/>
            <c:bubble3D val="0"/>
            <c:spPr>
              <a:solidFill>
                <a:srgbClr val="22AA99"/>
              </a:solidFill>
            </c:spPr>
          </c:dPt>
          <c:dPt>
            <c:idx val="16"/>
            <c:bubble3D val="0"/>
            <c:spPr>
              <a:solidFill>
                <a:srgbClr val="999999"/>
              </a:solidFill>
            </c:spPr>
          </c:dPt>
          <c:dPt>
            <c:idx val="17"/>
            <c:bubble3D val="0"/>
            <c:spPr>
              <a:solidFill>
                <a:srgbClr val="705770"/>
              </a:solidFill>
            </c:spPr>
          </c:dPt>
          <c:dPt>
            <c:idx val="18"/>
            <c:bubble3D val="0"/>
            <c:spPr>
              <a:solidFill>
                <a:srgbClr val="109618"/>
              </a:solidFill>
            </c:spPr>
          </c:dPt>
          <c:dPt>
            <c:idx val="19"/>
            <c:bubble3D val="0"/>
            <c:spPr>
              <a:solidFill>
                <a:srgbClr val="A32929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'Quick Budget'!$V$25:$V$30</c:f>
              <c:strCache>
                <c:ptCount val="6"/>
                <c:pt idx="0">
                  <c:v>Transportation</c:v>
                </c:pt>
                <c:pt idx="1">
                  <c:v>Home</c:v>
                </c:pt>
                <c:pt idx="2">
                  <c:v>Utilities</c:v>
                </c:pt>
                <c:pt idx="3">
                  <c:v>Health</c:v>
                </c:pt>
                <c:pt idx="4">
                  <c:v>Entertainment</c:v>
                </c:pt>
                <c:pt idx="5">
                  <c:v>Miscellaneous</c:v>
                </c:pt>
              </c:strCache>
            </c:strRef>
          </c:cat>
          <c:val>
            <c:numRef>
              <c:f>'Quick Budget'!$W$25:$W$30</c:f>
              <c:numCache>
                <c:formatCode>\$#,##0;\(\$#,##0\)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August!$AT$31:$AT$37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August!$AU$31:$AU$37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September!$AT$31:$AT$37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September!$AU$31:$AU$37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October!$AT$31:$AT$37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October!$AU$31:$AU$37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November!$AT$31:$AT$37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November!$AU$31:$AU$37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this month expenses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December!$AT$31:$AT$37</c:f>
              <c:strCache>
                <c:ptCount val="7"/>
                <c:pt idx="0">
                  <c:v>Pie Chart</c:v>
                </c:pt>
                <c:pt idx="1">
                  <c:v>Transportation</c:v>
                </c:pt>
                <c:pt idx="2">
                  <c:v>Home</c:v>
                </c:pt>
                <c:pt idx="3">
                  <c:v>Utilities</c:v>
                </c:pt>
                <c:pt idx="4">
                  <c:v>Health</c:v>
                </c:pt>
                <c:pt idx="5">
                  <c:v>Entertainment</c:v>
                </c:pt>
                <c:pt idx="6">
                  <c:v>Miscellaneous</c:v>
                </c:pt>
              </c:strCache>
            </c:strRef>
          </c:cat>
          <c:val>
            <c:numRef>
              <c:f>December!$AU$31:$AU$37</c:f>
              <c:numCache>
                <c:formatCode>General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People who owe me money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People!$P$4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People!$O$5:$O$100</c:f>
              <c:strCache>
                <c:ptCount val="96"/>
                <c:pt idx="0">
                  <c:v>john</c:v>
                </c:pt>
                <c:pt idx="1">
                  <c:v>x</c:v>
                </c:pt>
                <c:pt idx="2">
                  <c:v>jane</c:v>
                </c:pt>
                <c:pt idx="3">
                  <c:v>x</c:v>
                </c:pt>
                <c:pt idx="4">
                  <c:v>x</c:v>
                </c:pt>
                <c:pt idx="5">
                  <c:v>x</c:v>
                </c:pt>
                <c:pt idx="6">
                  <c:v>x</c:v>
                </c:pt>
                <c:pt idx="7">
                  <c:v>x</c:v>
                </c:pt>
                <c:pt idx="8">
                  <c:v>x</c:v>
                </c:pt>
                <c:pt idx="9">
                  <c:v>x</c:v>
                </c:pt>
                <c:pt idx="10">
                  <c:v>x</c:v>
                </c:pt>
                <c:pt idx="11">
                  <c:v>x</c:v>
                </c:pt>
                <c:pt idx="12">
                  <c:v>x</c:v>
                </c:pt>
                <c:pt idx="13">
                  <c:v>x</c:v>
                </c:pt>
                <c:pt idx="14">
                  <c:v>x</c:v>
                </c:pt>
                <c:pt idx="15">
                  <c:v>x</c:v>
                </c:pt>
                <c:pt idx="16">
                  <c:v>x</c:v>
                </c:pt>
                <c:pt idx="17">
                  <c:v>x</c:v>
                </c:pt>
                <c:pt idx="18">
                  <c:v>x</c:v>
                </c:pt>
                <c:pt idx="19">
                  <c:v>x</c:v>
                </c:pt>
                <c:pt idx="20">
                  <c:v>x</c:v>
                </c:pt>
                <c:pt idx="21">
                  <c:v>x</c:v>
                </c:pt>
                <c:pt idx="22">
                  <c:v>x</c:v>
                </c:pt>
                <c:pt idx="23">
                  <c:v>x</c:v>
                </c:pt>
                <c:pt idx="24">
                  <c:v>x</c:v>
                </c:pt>
                <c:pt idx="25">
                  <c:v>x</c:v>
                </c:pt>
                <c:pt idx="26">
                  <c:v>x</c:v>
                </c:pt>
                <c:pt idx="27">
                  <c:v>x</c:v>
                </c:pt>
                <c:pt idx="28">
                  <c:v>x</c:v>
                </c:pt>
                <c:pt idx="29">
                  <c:v>x</c:v>
                </c:pt>
                <c:pt idx="30">
                  <c:v>x</c:v>
                </c:pt>
                <c:pt idx="31">
                  <c:v>x</c:v>
                </c:pt>
                <c:pt idx="32">
                  <c:v>x</c:v>
                </c:pt>
                <c:pt idx="33">
                  <c:v>x</c:v>
                </c:pt>
                <c:pt idx="34">
                  <c:v>x</c:v>
                </c:pt>
                <c:pt idx="35">
                  <c:v>x</c:v>
                </c:pt>
                <c:pt idx="36">
                  <c:v>x</c:v>
                </c:pt>
                <c:pt idx="37">
                  <c:v>x</c:v>
                </c:pt>
                <c:pt idx="38">
                  <c:v>x</c:v>
                </c:pt>
                <c:pt idx="39">
                  <c:v>x</c:v>
                </c:pt>
                <c:pt idx="40">
                  <c:v>x</c:v>
                </c:pt>
                <c:pt idx="41">
                  <c:v>x</c:v>
                </c:pt>
                <c:pt idx="42">
                  <c:v>x</c:v>
                </c:pt>
                <c:pt idx="43">
                  <c:v>x</c:v>
                </c:pt>
                <c:pt idx="44">
                  <c:v>x</c:v>
                </c:pt>
                <c:pt idx="45">
                  <c:v>x</c:v>
                </c:pt>
                <c:pt idx="46">
                  <c:v>x</c:v>
                </c:pt>
                <c:pt idx="47">
                  <c:v>x</c:v>
                </c:pt>
                <c:pt idx="48">
                  <c:v>x</c:v>
                </c:pt>
                <c:pt idx="49">
                  <c:v>x</c:v>
                </c:pt>
                <c:pt idx="50">
                  <c:v>x</c:v>
                </c:pt>
                <c:pt idx="51">
                  <c:v>x</c:v>
                </c:pt>
                <c:pt idx="52">
                  <c:v>x</c:v>
                </c:pt>
                <c:pt idx="53">
                  <c:v>x</c:v>
                </c:pt>
                <c:pt idx="54">
                  <c:v>x</c:v>
                </c:pt>
                <c:pt idx="55">
                  <c:v>x</c:v>
                </c:pt>
                <c:pt idx="56">
                  <c:v>x</c:v>
                </c:pt>
                <c:pt idx="57">
                  <c:v>x</c:v>
                </c:pt>
                <c:pt idx="58">
                  <c:v>x</c:v>
                </c:pt>
                <c:pt idx="59">
                  <c:v>x</c:v>
                </c:pt>
                <c:pt idx="60">
                  <c:v>x</c:v>
                </c:pt>
                <c:pt idx="61">
                  <c:v>x</c:v>
                </c:pt>
                <c:pt idx="62">
                  <c:v>x</c:v>
                </c:pt>
                <c:pt idx="63">
                  <c:v>x</c:v>
                </c:pt>
                <c:pt idx="64">
                  <c:v>x</c:v>
                </c:pt>
                <c:pt idx="65">
                  <c:v>x</c:v>
                </c:pt>
                <c:pt idx="66">
                  <c:v>x</c:v>
                </c:pt>
                <c:pt idx="67">
                  <c:v>x</c:v>
                </c:pt>
                <c:pt idx="68">
                  <c:v>x</c:v>
                </c:pt>
                <c:pt idx="69">
                  <c:v>x</c:v>
                </c:pt>
                <c:pt idx="70">
                  <c:v>x</c:v>
                </c:pt>
                <c:pt idx="71">
                  <c:v>x</c:v>
                </c:pt>
                <c:pt idx="72">
                  <c:v>x</c:v>
                </c:pt>
                <c:pt idx="73">
                  <c:v>x</c:v>
                </c:pt>
                <c:pt idx="74">
                  <c:v>x</c:v>
                </c:pt>
                <c:pt idx="75">
                  <c:v>x</c:v>
                </c:pt>
                <c:pt idx="76">
                  <c:v>x</c:v>
                </c:pt>
                <c:pt idx="77">
                  <c:v>x</c:v>
                </c:pt>
                <c:pt idx="78">
                  <c:v>x</c:v>
                </c:pt>
                <c:pt idx="79">
                  <c:v>x</c:v>
                </c:pt>
                <c:pt idx="80">
                  <c:v>x</c:v>
                </c:pt>
                <c:pt idx="81">
                  <c:v>x</c:v>
                </c:pt>
                <c:pt idx="82">
                  <c:v>x</c:v>
                </c:pt>
                <c:pt idx="83">
                  <c:v>x</c:v>
                </c:pt>
                <c:pt idx="84">
                  <c:v>x</c:v>
                </c:pt>
                <c:pt idx="85">
                  <c:v>x</c:v>
                </c:pt>
                <c:pt idx="86">
                  <c:v>x</c:v>
                </c:pt>
                <c:pt idx="87">
                  <c:v>x</c:v>
                </c:pt>
                <c:pt idx="88">
                  <c:v>x</c:v>
                </c:pt>
                <c:pt idx="89">
                  <c:v>x</c:v>
                </c:pt>
                <c:pt idx="90">
                  <c:v>x</c:v>
                </c:pt>
                <c:pt idx="91">
                  <c:v>x</c:v>
                </c:pt>
                <c:pt idx="92">
                  <c:v>x</c:v>
                </c:pt>
                <c:pt idx="93">
                  <c:v>x</c:v>
                </c:pt>
                <c:pt idx="94">
                  <c:v>x</c:v>
                </c:pt>
                <c:pt idx="95">
                  <c:v>x</c:v>
                </c:pt>
              </c:strCache>
            </c:strRef>
          </c:cat>
          <c:val>
            <c:numRef>
              <c:f>People!$P$5:$P$100</c:f>
              <c:numCache>
                <c:formatCode>General</c:formatCode>
                <c:ptCount val="96"/>
                <c:pt idx="0">
                  <c:v>20.0</c:v>
                </c:pt>
                <c:pt idx="1">
                  <c:v>0.0</c:v>
                </c:pt>
                <c:pt idx="2">
                  <c:v>20.0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People I owe money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People!$Q$4:$Q$100</c:f>
              <c:strCache>
                <c:ptCount val="97"/>
                <c:pt idx="1">
                  <c:v>x</c:v>
                </c:pt>
                <c:pt idx="2">
                  <c:v>doe</c:v>
                </c:pt>
                <c:pt idx="3">
                  <c:v>x</c:v>
                </c:pt>
                <c:pt idx="4">
                  <c:v>x</c:v>
                </c:pt>
                <c:pt idx="5">
                  <c:v>x</c:v>
                </c:pt>
                <c:pt idx="6">
                  <c:v>x</c:v>
                </c:pt>
                <c:pt idx="7">
                  <c:v>x</c:v>
                </c:pt>
                <c:pt idx="8">
                  <c:v>x</c:v>
                </c:pt>
                <c:pt idx="9">
                  <c:v>x</c:v>
                </c:pt>
                <c:pt idx="10">
                  <c:v>x</c:v>
                </c:pt>
                <c:pt idx="11">
                  <c:v>x</c:v>
                </c:pt>
                <c:pt idx="12">
                  <c:v>x</c:v>
                </c:pt>
                <c:pt idx="13">
                  <c:v>x</c:v>
                </c:pt>
                <c:pt idx="14">
                  <c:v>x</c:v>
                </c:pt>
                <c:pt idx="15">
                  <c:v>x</c:v>
                </c:pt>
                <c:pt idx="16">
                  <c:v>x</c:v>
                </c:pt>
                <c:pt idx="17">
                  <c:v>x</c:v>
                </c:pt>
                <c:pt idx="18">
                  <c:v>x</c:v>
                </c:pt>
                <c:pt idx="19">
                  <c:v>x</c:v>
                </c:pt>
                <c:pt idx="20">
                  <c:v>x</c:v>
                </c:pt>
                <c:pt idx="21">
                  <c:v>x</c:v>
                </c:pt>
                <c:pt idx="22">
                  <c:v>x</c:v>
                </c:pt>
                <c:pt idx="23">
                  <c:v>x</c:v>
                </c:pt>
                <c:pt idx="24">
                  <c:v>x</c:v>
                </c:pt>
                <c:pt idx="25">
                  <c:v>x</c:v>
                </c:pt>
                <c:pt idx="26">
                  <c:v>x</c:v>
                </c:pt>
                <c:pt idx="27">
                  <c:v>x</c:v>
                </c:pt>
                <c:pt idx="28">
                  <c:v>x</c:v>
                </c:pt>
                <c:pt idx="29">
                  <c:v>x</c:v>
                </c:pt>
                <c:pt idx="30">
                  <c:v>x</c:v>
                </c:pt>
                <c:pt idx="31">
                  <c:v>x</c:v>
                </c:pt>
                <c:pt idx="32">
                  <c:v>x</c:v>
                </c:pt>
                <c:pt idx="33">
                  <c:v>x</c:v>
                </c:pt>
                <c:pt idx="34">
                  <c:v>x</c:v>
                </c:pt>
                <c:pt idx="35">
                  <c:v>x</c:v>
                </c:pt>
                <c:pt idx="36">
                  <c:v>x</c:v>
                </c:pt>
                <c:pt idx="37">
                  <c:v>x</c:v>
                </c:pt>
                <c:pt idx="38">
                  <c:v>x</c:v>
                </c:pt>
                <c:pt idx="39">
                  <c:v>x</c:v>
                </c:pt>
                <c:pt idx="40">
                  <c:v>x</c:v>
                </c:pt>
                <c:pt idx="41">
                  <c:v>x</c:v>
                </c:pt>
                <c:pt idx="42">
                  <c:v>x</c:v>
                </c:pt>
                <c:pt idx="43">
                  <c:v>x</c:v>
                </c:pt>
                <c:pt idx="44">
                  <c:v>x</c:v>
                </c:pt>
                <c:pt idx="45">
                  <c:v>x</c:v>
                </c:pt>
                <c:pt idx="46">
                  <c:v>x</c:v>
                </c:pt>
                <c:pt idx="47">
                  <c:v>x</c:v>
                </c:pt>
                <c:pt idx="48">
                  <c:v>x</c:v>
                </c:pt>
                <c:pt idx="49">
                  <c:v>x</c:v>
                </c:pt>
                <c:pt idx="50">
                  <c:v>x</c:v>
                </c:pt>
                <c:pt idx="51">
                  <c:v>x</c:v>
                </c:pt>
                <c:pt idx="52">
                  <c:v>x</c:v>
                </c:pt>
                <c:pt idx="53">
                  <c:v>x</c:v>
                </c:pt>
                <c:pt idx="54">
                  <c:v>x</c:v>
                </c:pt>
                <c:pt idx="55">
                  <c:v>x</c:v>
                </c:pt>
                <c:pt idx="56">
                  <c:v>x</c:v>
                </c:pt>
                <c:pt idx="57">
                  <c:v>x</c:v>
                </c:pt>
                <c:pt idx="58">
                  <c:v>x</c:v>
                </c:pt>
                <c:pt idx="59">
                  <c:v>x</c:v>
                </c:pt>
                <c:pt idx="60">
                  <c:v>x</c:v>
                </c:pt>
                <c:pt idx="61">
                  <c:v>x</c:v>
                </c:pt>
                <c:pt idx="62">
                  <c:v>x</c:v>
                </c:pt>
                <c:pt idx="63">
                  <c:v>x</c:v>
                </c:pt>
                <c:pt idx="64">
                  <c:v>x</c:v>
                </c:pt>
                <c:pt idx="65">
                  <c:v>x</c:v>
                </c:pt>
                <c:pt idx="66">
                  <c:v>x</c:v>
                </c:pt>
                <c:pt idx="67">
                  <c:v>x</c:v>
                </c:pt>
                <c:pt idx="68">
                  <c:v>x</c:v>
                </c:pt>
                <c:pt idx="69">
                  <c:v>x</c:v>
                </c:pt>
                <c:pt idx="70">
                  <c:v>x</c:v>
                </c:pt>
                <c:pt idx="71">
                  <c:v>x</c:v>
                </c:pt>
                <c:pt idx="72">
                  <c:v>x</c:v>
                </c:pt>
                <c:pt idx="73">
                  <c:v>x</c:v>
                </c:pt>
                <c:pt idx="74">
                  <c:v>x</c:v>
                </c:pt>
                <c:pt idx="75">
                  <c:v>x</c:v>
                </c:pt>
                <c:pt idx="76">
                  <c:v>x</c:v>
                </c:pt>
                <c:pt idx="77">
                  <c:v>x</c:v>
                </c:pt>
                <c:pt idx="78">
                  <c:v>x</c:v>
                </c:pt>
                <c:pt idx="79">
                  <c:v>x</c:v>
                </c:pt>
                <c:pt idx="80">
                  <c:v>x</c:v>
                </c:pt>
                <c:pt idx="81">
                  <c:v>x</c:v>
                </c:pt>
                <c:pt idx="82">
                  <c:v>x</c:v>
                </c:pt>
                <c:pt idx="83">
                  <c:v>x</c:v>
                </c:pt>
                <c:pt idx="84">
                  <c:v>x</c:v>
                </c:pt>
                <c:pt idx="85">
                  <c:v>x</c:v>
                </c:pt>
                <c:pt idx="86">
                  <c:v>x</c:v>
                </c:pt>
                <c:pt idx="87">
                  <c:v>x</c:v>
                </c:pt>
                <c:pt idx="88">
                  <c:v>x</c:v>
                </c:pt>
                <c:pt idx="89">
                  <c:v>x</c:v>
                </c:pt>
                <c:pt idx="90">
                  <c:v>x</c:v>
                </c:pt>
                <c:pt idx="91">
                  <c:v>x</c:v>
                </c:pt>
                <c:pt idx="92">
                  <c:v>x</c:v>
                </c:pt>
                <c:pt idx="93">
                  <c:v>x</c:v>
                </c:pt>
                <c:pt idx="94">
                  <c:v>x</c:v>
                </c:pt>
                <c:pt idx="95">
                  <c:v>x</c:v>
                </c:pt>
                <c:pt idx="96">
                  <c:v>x</c:v>
                </c:pt>
              </c:strCache>
            </c:strRef>
          </c:cat>
          <c:val>
            <c:numRef>
              <c:f>People!$R$4:$R$100</c:f>
              <c:numCache>
                <c:formatCode>General</c:formatCode>
                <c:ptCount val="97"/>
                <c:pt idx="1">
                  <c:v>0.0</c:v>
                </c:pt>
                <c:pt idx="2">
                  <c:v>15.0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rPr lang="en-US"/>
              <a:t>Budget Summary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'Budget By Month'!$AJ$26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4684EE"/>
            </a:solidFill>
          </c:spPr>
          <c:invertIfNegative val="1"/>
          <c:cat>
            <c:numRef>
              <c:f>'Budget By Month'!$AK$25</c:f>
              <c:numCache>
                <c:formatCode>\$#,##0;\(\$#,##0\)</c:formatCode>
                <c:ptCount val="1"/>
                <c:pt idx="0">
                  <c:v>800.0</c:v>
                </c:pt>
              </c:numCache>
            </c:numRef>
          </c:cat>
          <c:val>
            <c:numRef>
              <c:f>'Budget By Month'!$AK$26</c:f>
              <c:numCache>
                <c:formatCode>\$#,##0;\(\$#,##0\)</c:formatCode>
                <c:ptCount val="1"/>
                <c:pt idx="0">
                  <c:v>1000.0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'Budget By Month'!$AJ$27</c:f>
              <c:strCache>
                <c:ptCount val="1"/>
                <c:pt idx="0">
                  <c:v>Expense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numRef>
              <c:f>'Budget By Month'!$AK$25</c:f>
              <c:numCache>
                <c:formatCode>\$#,##0;\(\$#,##0\)</c:formatCode>
                <c:ptCount val="1"/>
                <c:pt idx="0">
                  <c:v>800.0</c:v>
                </c:pt>
              </c:numCache>
            </c:numRef>
          </c:cat>
          <c:val>
            <c:numRef>
              <c:f>'Budget By Month'!$AK$27</c:f>
              <c:numCache>
                <c:formatCode>\$#,##0;\(\$#,##0\)</c:formatCode>
                <c:ptCount val="1"/>
                <c:pt idx="0">
                  <c:v>200.0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03680432"/>
        <c:axId val="-1303677040"/>
      </c:barChart>
      <c:catAx>
        <c:axId val="-130368043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endParaRPr lang="en-US"/>
              </a:p>
            </c:rich>
          </c:tx>
          <c:layout/>
          <c:overlay val="0"/>
        </c:title>
        <c:numFmt formatCode="\$#,##0;\(\$#,##0\)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1303677040"/>
        <c:crosses val="autoZero"/>
        <c:auto val="1"/>
        <c:lblAlgn val="ctr"/>
        <c:lblOffset val="100"/>
        <c:noMultiLvlLbl val="1"/>
      </c:catAx>
      <c:valAx>
        <c:axId val="-130367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1303680432"/>
        <c:crosses val="max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rPr lang="en-US"/>
              <a:t>Spending Summary</a:t>
            </a:r>
          </a:p>
        </c:rich>
      </c:tx>
      <c:layout/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684EE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008000"/>
              </a:solidFill>
            </c:spPr>
          </c:dPt>
          <c:dPt>
            <c:idx val="4"/>
            <c:bubble3D val="0"/>
            <c:spPr>
              <a:solidFill>
                <a:srgbClr val="666666"/>
              </a:solidFill>
            </c:spPr>
          </c:dPt>
          <c:dPt>
            <c:idx val="5"/>
            <c:bubble3D val="0"/>
            <c:spPr>
              <a:solidFill>
                <a:srgbClr val="4942CC"/>
              </a:solidFill>
            </c:spPr>
          </c:dPt>
          <c:dPt>
            <c:idx val="6"/>
            <c:bubble3D val="0"/>
            <c:spPr>
              <a:solidFill>
                <a:srgbClr val="CB4AC5"/>
              </a:solidFill>
            </c:spPr>
          </c:dPt>
          <c:dPt>
            <c:idx val="7"/>
            <c:bubble3D val="0"/>
            <c:spPr>
              <a:solidFill>
                <a:srgbClr val="D6AE00"/>
              </a:solidFill>
            </c:spPr>
          </c:dPt>
          <c:dPt>
            <c:idx val="8"/>
            <c:bubble3D val="0"/>
            <c:spPr>
              <a:solidFill>
                <a:srgbClr val="336699"/>
              </a:solidFill>
            </c:spPr>
          </c:dPt>
          <c:dPt>
            <c:idx val="9"/>
            <c:bubble3D val="0"/>
            <c:spPr>
              <a:solidFill>
                <a:srgbClr val="DD4477"/>
              </a:solidFill>
            </c:spPr>
          </c:dPt>
          <c:dPt>
            <c:idx val="10"/>
            <c:bubble3D val="0"/>
            <c:spPr>
              <a:solidFill>
                <a:srgbClr val="AAAA11"/>
              </a:solidFill>
            </c:spPr>
          </c:dPt>
          <c:dPt>
            <c:idx val="11"/>
            <c:bubble3D val="0"/>
            <c:spPr>
              <a:solidFill>
                <a:srgbClr val="66AA00"/>
              </a:solidFill>
            </c:spPr>
          </c:dPt>
          <c:dPt>
            <c:idx val="12"/>
            <c:bubble3D val="0"/>
            <c:spPr>
              <a:solidFill>
                <a:srgbClr val="888888"/>
              </a:solidFill>
            </c:spPr>
          </c:dPt>
          <c:dPt>
            <c:idx val="13"/>
            <c:bubble3D val="0"/>
            <c:spPr>
              <a:solidFill>
                <a:srgbClr val="994499"/>
              </a:solidFill>
            </c:spPr>
          </c:dPt>
          <c:dPt>
            <c:idx val="14"/>
            <c:bubble3D val="0"/>
            <c:spPr>
              <a:solidFill>
                <a:srgbClr val="DD5511"/>
              </a:solidFill>
            </c:spPr>
          </c:dPt>
          <c:dPt>
            <c:idx val="15"/>
            <c:bubble3D val="0"/>
            <c:spPr>
              <a:solidFill>
                <a:srgbClr val="22AA99"/>
              </a:solidFill>
            </c:spPr>
          </c:dPt>
          <c:dPt>
            <c:idx val="16"/>
            <c:bubble3D val="0"/>
            <c:spPr>
              <a:solidFill>
                <a:srgbClr val="999999"/>
              </a:solidFill>
            </c:spPr>
          </c:dPt>
          <c:dPt>
            <c:idx val="17"/>
            <c:bubble3D val="0"/>
            <c:spPr>
              <a:solidFill>
                <a:srgbClr val="705770"/>
              </a:solidFill>
            </c:spPr>
          </c:dPt>
          <c:dPt>
            <c:idx val="18"/>
            <c:bubble3D val="0"/>
            <c:spPr>
              <a:solidFill>
                <a:srgbClr val="109618"/>
              </a:solidFill>
            </c:spPr>
          </c:dPt>
          <c:dPt>
            <c:idx val="19"/>
            <c:bubble3D val="0"/>
            <c:spPr>
              <a:solidFill>
                <a:srgbClr val="A32929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'Budget By Month'!$AF$25:$AF$30</c:f>
              <c:strCache>
                <c:ptCount val="6"/>
                <c:pt idx="0">
                  <c:v>Transportation</c:v>
                </c:pt>
                <c:pt idx="1">
                  <c:v>Home</c:v>
                </c:pt>
                <c:pt idx="2">
                  <c:v>Utilities</c:v>
                </c:pt>
                <c:pt idx="3">
                  <c:v>Health</c:v>
                </c:pt>
                <c:pt idx="4">
                  <c:v>Entertainment</c:v>
                </c:pt>
                <c:pt idx="5">
                  <c:v>Miscellaneous</c:v>
                </c:pt>
              </c:strCache>
            </c:strRef>
          </c:cat>
          <c:val>
            <c:numRef>
              <c:f>'Budget By Month'!$AG$25:$AG$30</c:f>
              <c:numCache>
                <c:formatCode>\$#,##0;\(\$#,##0\)</c:formatCode>
                <c:ptCount val="6"/>
                <c:pt idx="0">
                  <c:v>0.0</c:v>
                </c:pt>
                <c:pt idx="1">
                  <c:v>200.0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Budget by Month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'Budget By Month'!$AC$42</c:f>
              <c:strCache>
                <c:ptCount val="1"/>
                <c:pt idx="0">
                  <c:v>Icome</c:v>
                </c:pt>
              </c:strCache>
            </c:strRef>
          </c:tx>
          <c:spPr>
            <a:solidFill>
              <a:srgbClr val="4684EE"/>
            </a:solidFill>
          </c:spPr>
          <c:invertIfNegative val="1"/>
          <c:cat>
            <c:strRef>
              <c:f>'Budget By Month'!$AB$43:$AB$54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 By Month'!$AC$43:$AC$54</c:f>
              <c:numCache>
                <c:formatCode>General</c:formatCode>
                <c:ptCount val="12"/>
                <c:pt idx="0">
                  <c:v>1000.0</c:v>
                </c:pt>
                <c:pt idx="1">
                  <c:v>1000.0</c:v>
                </c:pt>
                <c:pt idx="2">
                  <c:v>1000.0</c:v>
                </c:pt>
                <c:pt idx="3">
                  <c:v>1000.0</c:v>
                </c:pt>
                <c:pt idx="4">
                  <c:v>1000.0</c:v>
                </c:pt>
                <c:pt idx="5">
                  <c:v>1000.0</c:v>
                </c:pt>
                <c:pt idx="6">
                  <c:v>1000.0</c:v>
                </c:pt>
                <c:pt idx="7">
                  <c:v>1000.0</c:v>
                </c:pt>
                <c:pt idx="8">
                  <c:v>1000.0</c:v>
                </c:pt>
                <c:pt idx="9">
                  <c:v>1000.0</c:v>
                </c:pt>
                <c:pt idx="10">
                  <c:v>1000.0</c:v>
                </c:pt>
                <c:pt idx="11">
                  <c:v>1000.0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'Budget By Month'!$AD$42</c:f>
              <c:strCache>
                <c:ptCount val="1"/>
                <c:pt idx="0">
                  <c:v>Expence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'Budget By Month'!$AB$43:$AB$54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 By Month'!$AD$43:$AD$54</c:f>
              <c:numCache>
                <c:formatCode>General</c:formatCode>
                <c:ptCount val="12"/>
                <c:pt idx="0">
                  <c:v>200.0</c:v>
                </c:pt>
                <c:pt idx="1">
                  <c:v>200.0</c:v>
                </c:pt>
                <c:pt idx="2">
                  <c:v>200.0</c:v>
                </c:pt>
                <c:pt idx="3">
                  <c:v>200.0</c:v>
                </c:pt>
                <c:pt idx="4">
                  <c:v>200.0</c:v>
                </c:pt>
                <c:pt idx="5">
                  <c:v>200.0</c:v>
                </c:pt>
                <c:pt idx="6">
                  <c:v>200.0</c:v>
                </c:pt>
                <c:pt idx="7">
                  <c:v>200.0</c:v>
                </c:pt>
                <c:pt idx="8">
                  <c:v>200.0</c:v>
                </c:pt>
                <c:pt idx="9">
                  <c:v>200.0</c:v>
                </c:pt>
                <c:pt idx="10">
                  <c:v>200.0</c:v>
                </c:pt>
                <c:pt idx="11">
                  <c:v>200.0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'Budget By Month'!$AE$42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'Budget By Month'!$AB$43:$AB$54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 By Month'!$AE$43:$AE$54</c:f>
              <c:numCache>
                <c:formatCode>General</c:formatCode>
                <c:ptCount val="12"/>
                <c:pt idx="0">
                  <c:v>800.0</c:v>
                </c:pt>
                <c:pt idx="1">
                  <c:v>800.0</c:v>
                </c:pt>
                <c:pt idx="2">
                  <c:v>800.0</c:v>
                </c:pt>
                <c:pt idx="3">
                  <c:v>800.0</c:v>
                </c:pt>
                <c:pt idx="4">
                  <c:v>800.0</c:v>
                </c:pt>
                <c:pt idx="5">
                  <c:v>800.0</c:v>
                </c:pt>
                <c:pt idx="6">
                  <c:v>800.0</c:v>
                </c:pt>
                <c:pt idx="7">
                  <c:v>800.0</c:v>
                </c:pt>
                <c:pt idx="8">
                  <c:v>800.0</c:v>
                </c:pt>
                <c:pt idx="9">
                  <c:v>800.0</c:v>
                </c:pt>
                <c:pt idx="10">
                  <c:v>800.0</c:v>
                </c:pt>
                <c:pt idx="11">
                  <c:v>800.0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1771760"/>
        <c:axId val="-1231767728"/>
      </c:barChart>
      <c:catAx>
        <c:axId val="-123177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1231767728"/>
        <c:crosses val="autoZero"/>
        <c:auto val="1"/>
        <c:lblAlgn val="ctr"/>
        <c:lblOffset val="100"/>
        <c:noMultiLvlLbl val="1"/>
      </c:catAx>
      <c:valAx>
        <c:axId val="-1231767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1231771760"/>
        <c:crosses val="autoZero"/>
        <c:crossBetween val="between"/>
      </c:valAx>
    </c:plotArea>
    <c:legend>
      <c:legendPos val="t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Actual Income/Spend Summary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Tracking!$AM$27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4684EE"/>
            </a:solidFill>
          </c:spPr>
          <c:invertIfNegative val="1"/>
          <c:cat>
            <c:numRef>
              <c:f>Tracking!$AN$26</c:f>
              <c:numCache>
                <c:formatCode>\$#,##0;\(\$#,##0\)</c:formatCode>
                <c:ptCount val="1"/>
                <c:pt idx="0">
                  <c:v>700.0</c:v>
                </c:pt>
              </c:numCache>
            </c:numRef>
          </c:cat>
          <c:val>
            <c:numRef>
              <c:f>Tracking!$AN$27</c:f>
              <c:numCache>
                <c:formatCode>\$#,##0;\(\$#,##0\)</c:formatCode>
                <c:ptCount val="1"/>
                <c:pt idx="0">
                  <c:v>1000.0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Tracking!$AM$28</c:f>
              <c:strCache>
                <c:ptCount val="1"/>
                <c:pt idx="0">
                  <c:v>Expense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numRef>
              <c:f>Tracking!$AN$26</c:f>
              <c:numCache>
                <c:formatCode>\$#,##0;\(\$#,##0\)</c:formatCode>
                <c:ptCount val="1"/>
                <c:pt idx="0">
                  <c:v>700.0</c:v>
                </c:pt>
              </c:numCache>
            </c:numRef>
          </c:cat>
          <c:val>
            <c:numRef>
              <c:f>Tracking!$AN$28</c:f>
              <c:numCache>
                <c:formatCode>\$#,##0;\(\$#,##0\)</c:formatCode>
                <c:ptCount val="1"/>
                <c:pt idx="0">
                  <c:v>300.0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1731424"/>
        <c:axId val="-1231727392"/>
      </c:barChart>
      <c:catAx>
        <c:axId val="-123173142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\$#,##0;\(\$#,##0\)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1231727392"/>
        <c:crosses val="autoZero"/>
        <c:auto val="1"/>
        <c:lblAlgn val="ctr"/>
        <c:lblOffset val="100"/>
        <c:noMultiLvlLbl val="1"/>
      </c:catAx>
      <c:valAx>
        <c:axId val="-123172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1231731424"/>
        <c:crosses val="max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Actuals by Month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Tracking!$AC$43</c:f>
              <c:strCache>
                <c:ptCount val="1"/>
                <c:pt idx="0">
                  <c:v>Icome</c:v>
                </c:pt>
              </c:strCache>
            </c:strRef>
          </c:tx>
          <c:spPr>
            <a:solidFill>
              <a:srgbClr val="4684EE"/>
            </a:solidFill>
          </c:spPr>
          <c:invertIfNegative val="1"/>
          <c:cat>
            <c:strRef>
              <c:f>Tracking!$AB$44:$AB$55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Tracking!$AC$44:$AC$55</c:f>
              <c:numCache>
                <c:formatCode>General</c:formatCode>
                <c:ptCount val="12"/>
                <c:pt idx="0">
                  <c:v>1000.0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Tracking!$AD$43</c:f>
              <c:strCache>
                <c:ptCount val="1"/>
                <c:pt idx="0">
                  <c:v>Expence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Tracking!$AB$44:$AB$55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Tracking!$AD$44:$AD$55</c:f>
              <c:numCache>
                <c:formatCode>General</c:formatCode>
                <c:ptCount val="12"/>
                <c:pt idx="0">
                  <c:v>300.0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Tracking!$AE$43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Tracking!$AB$44:$AB$55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Tracking!$AE$44:$AE$55</c:f>
              <c:numCache>
                <c:formatCode>General</c:formatCode>
                <c:ptCount val="12"/>
                <c:pt idx="0">
                  <c:v>700.0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1696240"/>
        <c:axId val="-1231692208"/>
      </c:barChart>
      <c:catAx>
        <c:axId val="-123169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1231692208"/>
        <c:crosses val="autoZero"/>
        <c:auto val="1"/>
        <c:lblAlgn val="ctr"/>
        <c:lblOffset val="100"/>
        <c:noMultiLvlLbl val="1"/>
      </c:catAx>
      <c:valAx>
        <c:axId val="-1231692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1231696240"/>
        <c:crosses val="autoZero"/>
        <c:crossBetween val="between"/>
      </c:valAx>
    </c:plotArea>
    <c:legend>
      <c:legendPos val="t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Actual Spending Summary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684EE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008000"/>
              </a:solidFill>
            </c:spPr>
          </c:dPt>
          <c:dPt>
            <c:idx val="4"/>
            <c:bubble3D val="0"/>
            <c:spPr>
              <a:solidFill>
                <a:srgbClr val="666666"/>
              </a:solidFill>
            </c:spPr>
          </c:dPt>
          <c:dPt>
            <c:idx val="5"/>
            <c:bubble3D val="0"/>
            <c:spPr>
              <a:solidFill>
                <a:srgbClr val="4942CC"/>
              </a:solidFill>
            </c:spPr>
          </c:dPt>
          <c:dPt>
            <c:idx val="6"/>
            <c:bubble3D val="0"/>
            <c:spPr>
              <a:solidFill>
                <a:srgbClr val="CB4AC5"/>
              </a:solidFill>
            </c:spPr>
          </c:dPt>
          <c:dPt>
            <c:idx val="7"/>
            <c:bubble3D val="0"/>
            <c:spPr>
              <a:solidFill>
                <a:srgbClr val="D6AE00"/>
              </a:solidFill>
            </c:spPr>
          </c:dPt>
          <c:dPt>
            <c:idx val="8"/>
            <c:bubble3D val="0"/>
            <c:spPr>
              <a:solidFill>
                <a:srgbClr val="336699"/>
              </a:solidFill>
            </c:spPr>
          </c:dPt>
          <c:dPt>
            <c:idx val="9"/>
            <c:bubble3D val="0"/>
            <c:spPr>
              <a:solidFill>
                <a:srgbClr val="DD4477"/>
              </a:solidFill>
            </c:spPr>
          </c:dPt>
          <c:dPt>
            <c:idx val="10"/>
            <c:bubble3D val="0"/>
            <c:spPr>
              <a:solidFill>
                <a:srgbClr val="AAAA11"/>
              </a:solidFill>
            </c:spPr>
          </c:dPt>
          <c:dPt>
            <c:idx val="11"/>
            <c:bubble3D val="0"/>
            <c:spPr>
              <a:solidFill>
                <a:srgbClr val="66AA00"/>
              </a:solidFill>
            </c:spPr>
          </c:dPt>
          <c:dPt>
            <c:idx val="12"/>
            <c:bubble3D val="0"/>
            <c:spPr>
              <a:solidFill>
                <a:srgbClr val="888888"/>
              </a:solidFill>
            </c:spPr>
          </c:dPt>
          <c:dPt>
            <c:idx val="13"/>
            <c:bubble3D val="0"/>
            <c:spPr>
              <a:solidFill>
                <a:srgbClr val="994499"/>
              </a:solidFill>
            </c:spPr>
          </c:dPt>
          <c:dPt>
            <c:idx val="14"/>
            <c:bubble3D val="0"/>
            <c:spPr>
              <a:solidFill>
                <a:srgbClr val="DD5511"/>
              </a:solidFill>
            </c:spPr>
          </c:dPt>
          <c:dPt>
            <c:idx val="15"/>
            <c:bubble3D val="0"/>
            <c:spPr>
              <a:solidFill>
                <a:srgbClr val="22AA99"/>
              </a:solidFill>
            </c:spPr>
          </c:dPt>
          <c:dPt>
            <c:idx val="16"/>
            <c:bubble3D val="0"/>
            <c:spPr>
              <a:solidFill>
                <a:srgbClr val="999999"/>
              </a:solidFill>
            </c:spPr>
          </c:dPt>
          <c:dPt>
            <c:idx val="17"/>
            <c:bubble3D val="0"/>
            <c:spPr>
              <a:solidFill>
                <a:srgbClr val="705770"/>
              </a:solidFill>
            </c:spPr>
          </c:dPt>
          <c:dPt>
            <c:idx val="18"/>
            <c:bubble3D val="0"/>
            <c:spPr>
              <a:solidFill>
                <a:srgbClr val="109618"/>
              </a:solidFill>
            </c:spPr>
          </c:dPt>
          <c:dPt>
            <c:idx val="19"/>
            <c:bubble3D val="0"/>
            <c:spPr>
              <a:solidFill>
                <a:srgbClr val="A32929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Tracking!$AG$43:$AG$48</c:f>
              <c:strCache>
                <c:ptCount val="6"/>
                <c:pt idx="0">
                  <c:v>Transportation</c:v>
                </c:pt>
                <c:pt idx="1">
                  <c:v>Home</c:v>
                </c:pt>
                <c:pt idx="2">
                  <c:v>Utilities</c:v>
                </c:pt>
                <c:pt idx="3">
                  <c:v>Health</c:v>
                </c:pt>
                <c:pt idx="4">
                  <c:v>Entertainment</c:v>
                </c:pt>
                <c:pt idx="5">
                  <c:v>Miscellaneous</c:v>
                </c:pt>
              </c:strCache>
            </c:strRef>
          </c:cat>
          <c:val>
            <c:numRef>
              <c:f>Tracking!$AH$43:$AH$48</c:f>
              <c:numCache>
                <c:formatCode>General</c:formatCode>
                <c:ptCount val="6"/>
                <c:pt idx="0">
                  <c:v>0.0</c:v>
                </c:pt>
                <c:pt idx="1">
                  <c:v>300.0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 lvl="0">
              <a:defRPr/>
            </a:pPr>
            <a:r>
              <a:t>Tracking vs Budget Summary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Comparison!$AA$26</c:f>
              <c:strCache>
                <c:ptCount val="1"/>
                <c:pt idx="0">
                  <c:v> Balance (Savings)</c:v>
                </c:pt>
              </c:strCache>
            </c:strRef>
          </c:tx>
          <c:spPr>
            <a:solidFill>
              <a:srgbClr val="4684EE"/>
            </a:solidFill>
          </c:spPr>
          <c:invertIfNegative val="1"/>
          <c:cat>
            <c:strRef>
              <c:f>Comparison!$AB$25:$AC$25</c:f>
              <c:strCache>
                <c:ptCount val="2"/>
                <c:pt idx="0">
                  <c:v>Tracking</c:v>
                </c:pt>
                <c:pt idx="1">
                  <c:v>Budget</c:v>
                </c:pt>
              </c:strCache>
            </c:strRef>
          </c:cat>
          <c:val>
            <c:numRef>
              <c:f>Comparison!$AB$26:$AC$26</c:f>
              <c:numCache>
                <c:formatCode>\$#,##0;\(\$#,##0\)</c:formatCode>
                <c:ptCount val="2"/>
                <c:pt idx="0">
                  <c:v>0.0</c:v>
                </c:pt>
                <c:pt idx="1">
                  <c:v>800.0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Comparison!$AA$27</c:f>
              <c:strCache>
                <c:ptCount val="1"/>
                <c:pt idx="0">
                  <c:v> Income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Comparison!$AB$25:$AC$25</c:f>
              <c:strCache>
                <c:ptCount val="2"/>
                <c:pt idx="0">
                  <c:v>Tracking</c:v>
                </c:pt>
                <c:pt idx="1">
                  <c:v>Budget</c:v>
                </c:pt>
              </c:strCache>
            </c:strRef>
          </c:cat>
          <c:val>
            <c:numRef>
              <c:f>Comparison!$AB$27:$AC$27</c:f>
              <c:numCache>
                <c:formatCode>\$#,##0;\(\$#,##0\)</c:formatCode>
                <c:ptCount val="2"/>
                <c:pt idx="0">
                  <c:v>0.0</c:v>
                </c:pt>
                <c:pt idx="1">
                  <c:v>1000.0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Comparison!$AA$28</c:f>
              <c:strCache>
                <c:ptCount val="1"/>
                <c:pt idx="0">
                  <c:v> Expense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Comparison!$AB$25:$AC$25</c:f>
              <c:strCache>
                <c:ptCount val="2"/>
                <c:pt idx="0">
                  <c:v>Tracking</c:v>
                </c:pt>
                <c:pt idx="1">
                  <c:v>Budget</c:v>
                </c:pt>
              </c:strCache>
            </c:strRef>
          </c:cat>
          <c:val>
            <c:numRef>
              <c:f>Comparison!$AB$28:$AC$28</c:f>
              <c:numCache>
                <c:formatCode>\$#,##0;\(\$#,##0\)</c:formatCode>
                <c:ptCount val="2"/>
                <c:pt idx="0">
                  <c:v>0.0</c:v>
                </c:pt>
                <c:pt idx="1">
                  <c:v>200.0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1682960"/>
        <c:axId val="-1231678928"/>
      </c:barChart>
      <c:catAx>
        <c:axId val="-123168296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1231678928"/>
        <c:crosses val="autoZero"/>
        <c:auto val="1"/>
        <c:lblAlgn val="ctr"/>
        <c:lblOffset val="100"/>
        <c:noMultiLvlLbl val="1"/>
      </c:catAx>
      <c:valAx>
        <c:axId val="-123167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1231682960"/>
        <c:crosses val="max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8</xdr:row>
      <xdr:rowOff>114300</xdr:rowOff>
    </xdr:from>
    <xdr:to>
      <xdr:col>16</xdr:col>
      <xdr:colOff>200025</xdr:colOff>
      <xdr:row>31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28575</xdr:colOff>
      <xdr:row>33</xdr:row>
      <xdr:rowOff>76200</xdr:rowOff>
    </xdr:from>
    <xdr:to>
      <xdr:col>16</xdr:col>
      <xdr:colOff>219075</xdr:colOff>
      <xdr:row>51</xdr:row>
      <xdr:rowOff>152400</xdr:rowOff>
    </xdr:to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18</xdr:col>
      <xdr:colOff>469900</xdr:colOff>
      <xdr:row>72</xdr:row>
      <xdr:rowOff>114300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15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16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16</xdr:col>
      <xdr:colOff>508000</xdr:colOff>
      <xdr:row>71</xdr:row>
      <xdr:rowOff>152400</xdr:rowOff>
    </xdr:to>
    <xdr:sp macro="" textlink="">
      <xdr:nvSpPr>
        <xdr:cNvPr id="3080" name="Rectangle 8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17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17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18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19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20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711200</xdr:colOff>
      <xdr:row>75</xdr:row>
      <xdr:rowOff>139700</xdr:rowOff>
    </xdr:to>
    <xdr:sp macro="" textlink="">
      <xdr:nvSpPr>
        <xdr:cNvPr id="4097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</xdr:row>
      <xdr:rowOff>152400</xdr:rowOff>
    </xdr:from>
    <xdr:to>
      <xdr:col>13</xdr:col>
      <xdr:colOff>104775</xdr:colOff>
      <xdr:row>24</xdr:row>
      <xdr:rowOff>95250</xdr:rowOff>
    </xdr:to>
    <xdr:graphicFrame macro="">
      <xdr:nvGraphicFramePr>
        <xdr:cNvPr id="21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152400</xdr:colOff>
      <xdr:row>27</xdr:row>
      <xdr:rowOff>152400</xdr:rowOff>
    </xdr:from>
    <xdr:to>
      <xdr:col>13</xdr:col>
      <xdr:colOff>104775</xdr:colOff>
      <xdr:row>49</xdr:row>
      <xdr:rowOff>123825</xdr:rowOff>
    </xdr:to>
    <xdr:graphicFrame macro="">
      <xdr:nvGraphicFramePr>
        <xdr:cNvPr id="2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9</xdr:col>
      <xdr:colOff>812800</xdr:colOff>
      <xdr:row>75</xdr:row>
      <xdr:rowOff>139700</xdr:rowOff>
    </xdr:to>
    <xdr:sp macro="" textlink="">
      <xdr:nvSpPr>
        <xdr:cNvPr id="5121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6</xdr:row>
      <xdr:rowOff>238125</xdr:rowOff>
    </xdr:from>
    <xdr:to>
      <xdr:col>25</xdr:col>
      <xdr:colOff>142875</xdr:colOff>
      <xdr:row>24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76200</xdr:colOff>
      <xdr:row>26</xdr:row>
      <xdr:rowOff>133350</xdr:rowOff>
    </xdr:from>
    <xdr:to>
      <xdr:col>25</xdr:col>
      <xdr:colOff>180975</xdr:colOff>
      <xdr:row>44</xdr:row>
      <xdr:rowOff>95250</xdr:rowOff>
    </xdr:to>
    <xdr:graphicFrame macro=""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95250</xdr:colOff>
      <xdr:row>44</xdr:row>
      <xdr:rowOff>447675</xdr:rowOff>
    </xdr:from>
    <xdr:to>
      <xdr:col>25</xdr:col>
      <xdr:colOff>200025</xdr:colOff>
      <xdr:row>64</xdr:row>
      <xdr:rowOff>66675</xdr:rowOff>
    </xdr:to>
    <xdr:graphicFrame macro=""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21</xdr:col>
      <xdr:colOff>292100</xdr:colOff>
      <xdr:row>72</xdr:row>
      <xdr:rowOff>76200</xdr:rowOff>
    </xdr:to>
    <xdr:sp macro="" textlink="">
      <xdr:nvSpPr>
        <xdr:cNvPr id="2049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6</xdr:row>
      <xdr:rowOff>190500</xdr:rowOff>
    </xdr:from>
    <xdr:to>
      <xdr:col>25</xdr:col>
      <xdr:colOff>47625</xdr:colOff>
      <xdr:row>23</xdr:row>
      <xdr:rowOff>57150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28575</xdr:colOff>
      <xdr:row>46</xdr:row>
      <xdr:rowOff>66675</xdr:rowOff>
    </xdr:from>
    <xdr:to>
      <xdr:col>25</xdr:col>
      <xdr:colOff>123825</xdr:colOff>
      <xdr:row>64</xdr:row>
      <xdr:rowOff>28575</xdr:rowOff>
    </xdr:to>
    <xdr:graphicFrame macro=""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19050</xdr:colOff>
      <xdr:row>26</xdr:row>
      <xdr:rowOff>9525</xdr:rowOff>
    </xdr:from>
    <xdr:to>
      <xdr:col>25</xdr:col>
      <xdr:colOff>114300</xdr:colOff>
      <xdr:row>43</xdr:row>
      <xdr:rowOff>142875</xdr:rowOff>
    </xdr:to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6</xdr:row>
      <xdr:rowOff>76200</xdr:rowOff>
    </xdr:from>
    <xdr:to>
      <xdr:col>15</xdr:col>
      <xdr:colOff>485775</xdr:colOff>
      <xdr:row>22</xdr:row>
      <xdr:rowOff>76200</xdr:rowOff>
    </xdr:to>
    <xdr:graphicFrame macro="">
      <xdr:nvGraphicFramePr>
        <xdr:cNvPr id="7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180975</xdr:colOff>
      <xdr:row>24</xdr:row>
      <xdr:rowOff>76200</xdr:rowOff>
    </xdr:from>
    <xdr:to>
      <xdr:col>15</xdr:col>
      <xdr:colOff>514350</xdr:colOff>
      <xdr:row>42</xdr:row>
      <xdr:rowOff>38100</xdr:rowOff>
    </xdr:to>
    <xdr:graphicFrame macro="">
      <xdr:nvGraphicFramePr>
        <xdr:cNvPr id="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16</xdr:col>
      <xdr:colOff>85725</xdr:colOff>
      <xdr:row>22</xdr:row>
      <xdr:rowOff>409575</xdr:rowOff>
    </xdr:from>
    <xdr:to>
      <xdr:col>21</xdr:col>
      <xdr:colOff>104775</xdr:colOff>
      <xdr:row>42</xdr:row>
      <xdr:rowOff>9525</xdr:rowOff>
    </xdr:to>
    <xdr:graphicFrame macro="">
      <xdr:nvGraphicFramePr>
        <xdr:cNvPr id="1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16</xdr:col>
      <xdr:colOff>85725</xdr:colOff>
      <xdr:row>4</xdr:row>
      <xdr:rowOff>600075</xdr:rowOff>
    </xdr:from>
    <xdr:to>
      <xdr:col>23</xdr:col>
      <xdr:colOff>171450</xdr:colOff>
      <xdr:row>22</xdr:row>
      <xdr:rowOff>66675</xdr:rowOff>
    </xdr:to>
    <xdr:graphicFrame macro="">
      <xdr:nvGraphicFramePr>
        <xdr:cNvPr id="11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12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13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5</xdr:row>
      <xdr:rowOff>152400</xdr:rowOff>
    </xdr:from>
    <xdr:to>
      <xdr:col>46</xdr:col>
      <xdr:colOff>295275</xdr:colOff>
      <xdr:row>26</xdr:row>
      <xdr:rowOff>85725</xdr:rowOff>
    </xdr:to>
    <xdr:graphicFrame macro="">
      <xdr:nvGraphicFramePr>
        <xdr:cNvPr id="14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552450</xdr:colOff>
      <xdr:row>3</xdr:row>
      <xdr:rowOff>9525</xdr:rowOff>
    </xdr:from>
    <xdr:to>
      <xdr:col>46</xdr:col>
      <xdr:colOff>76200</xdr:colOff>
      <xdr:row>22</xdr:row>
      <xdr:rowOff>95250</xdr:rowOff>
    </xdr:to>
    <xdr:graphicFrame macro="">
      <xdr:nvGraphicFramePr>
        <xdr:cNvPr id="15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Relationship Id="rId2" Type="http://schemas.openxmlformats.org/officeDocument/2006/relationships/vmlDrawing" Target="../drawings/vmlDrawing5.vml"/><Relationship Id="rId3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"/>
  <sheetViews>
    <sheetView tabSelected="1" workbookViewId="0"/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1640625" customWidth="1"/>
    <col min="4" max="4" width="2" customWidth="1"/>
    <col min="5" max="5" width="12.33203125" customWidth="1"/>
    <col min="6" max="6" width="10.5" customWidth="1"/>
    <col min="7" max="8" width="10.33203125" customWidth="1"/>
    <col min="9" max="10" width="4.5" customWidth="1"/>
    <col min="11" max="11" width="8.33203125" customWidth="1"/>
    <col min="12" max="12" width="3.5" customWidth="1"/>
    <col min="13" max="13" width="16.33203125" customWidth="1"/>
    <col min="14" max="14" width="10.6640625" customWidth="1"/>
    <col min="15" max="15" width="11.33203125" customWidth="1"/>
    <col min="16" max="26" width="9.33203125" customWidth="1"/>
  </cols>
  <sheetData>
    <row r="1" spans="1:22" ht="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3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 t="s">
        <v>0</v>
      </c>
      <c r="Q3" s="1"/>
      <c r="R3" s="1"/>
      <c r="S3" s="1"/>
      <c r="T3" s="1"/>
      <c r="U3" s="1"/>
      <c r="V3" s="1"/>
    </row>
    <row r="4" spans="1:22" ht="45.75" customHeight="1" x14ac:dyDescent="0.15">
      <c r="A4" s="1"/>
      <c r="B4" s="227" t="s">
        <v>1</v>
      </c>
      <c r="C4" s="228"/>
      <c r="D4" s="228"/>
      <c r="E4" s="228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2">
      <c r="A5" s="1"/>
      <c r="B5" s="6"/>
      <c r="C5" s="7"/>
      <c r="D5" s="7"/>
      <c r="E5" s="5"/>
      <c r="F5" s="5"/>
      <c r="G5" s="5"/>
      <c r="H5" s="5"/>
      <c r="I5" s="1"/>
      <c r="J5" s="238" t="s">
        <v>4</v>
      </c>
      <c r="K5" s="228"/>
      <c r="L5" s="228"/>
      <c r="M5" s="228"/>
      <c r="N5" s="228"/>
      <c r="O5" s="228"/>
      <c r="P5" s="228"/>
      <c r="Q5" s="228"/>
      <c r="R5" s="228"/>
      <c r="S5" s="1"/>
      <c r="T5" s="1"/>
      <c r="U5" s="1"/>
      <c r="V5" s="1"/>
    </row>
    <row r="6" spans="1:22" ht="21" customHeight="1" x14ac:dyDescent="0.15">
      <c r="A6" s="1"/>
      <c r="B6" s="226">
        <f ca="1">NOW()</f>
        <v>42929.522643865741</v>
      </c>
      <c r="C6" s="225"/>
      <c r="D6" s="10"/>
      <c r="E6" s="10"/>
      <c r="F6" s="10"/>
      <c r="G6" s="10"/>
      <c r="H6" s="10"/>
      <c r="I6" s="1"/>
      <c r="J6" s="237" t="s">
        <v>5</v>
      </c>
      <c r="K6" s="228"/>
      <c r="L6" s="228"/>
      <c r="M6" s="228"/>
      <c r="N6" s="228"/>
      <c r="O6" s="228"/>
      <c r="P6" s="228"/>
      <c r="Q6" s="228"/>
      <c r="R6" s="1"/>
      <c r="S6" s="1"/>
      <c r="T6" s="1"/>
      <c r="U6" s="1"/>
      <c r="V6" s="1"/>
    </row>
    <row r="7" spans="1:22" ht="22.5" customHeight="1" x14ac:dyDescent="0.15">
      <c r="A7" s="14"/>
      <c r="B7" s="229"/>
      <c r="C7" s="230"/>
      <c r="D7" s="230"/>
      <c r="E7" s="17" t="s">
        <v>9</v>
      </c>
      <c r="F7" s="21" t="s">
        <v>10</v>
      </c>
      <c r="G7" s="22" t="s">
        <v>11</v>
      </c>
      <c r="H7" s="17" t="s">
        <v>12</v>
      </c>
      <c r="I7" s="24"/>
      <c r="J7" s="1"/>
      <c r="K7" s="1"/>
      <c r="L7" s="10"/>
      <c r="M7" s="1"/>
      <c r="N7" s="1"/>
      <c r="O7" s="1"/>
      <c r="P7" s="1"/>
      <c r="Q7" s="1"/>
      <c r="R7" s="231"/>
      <c r="S7" s="228"/>
      <c r="T7" s="1"/>
      <c r="U7" s="1"/>
      <c r="V7" s="1"/>
    </row>
    <row r="8" spans="1:22" ht="20.25" customHeight="1" x14ac:dyDescent="0.15">
      <c r="A8" s="14"/>
      <c r="B8" s="224" t="s">
        <v>13</v>
      </c>
      <c r="C8" s="225"/>
      <c r="D8" s="27"/>
      <c r="E8" s="29"/>
      <c r="F8" s="30"/>
      <c r="G8" s="32">
        <f t="shared" ref="G8:H8" si="0">SUM(G9:G13)</f>
        <v>10000</v>
      </c>
      <c r="H8" s="34">
        <f t="shared" si="0"/>
        <v>120000</v>
      </c>
      <c r="I8" s="24"/>
      <c r="J8" s="232" t="s">
        <v>8</v>
      </c>
      <c r="K8" s="233"/>
      <c r="L8" s="35">
        <v>3</v>
      </c>
      <c r="M8" s="234" t="str">
        <f>VLOOKUP(L8,R25:S27,2,FALSE)</f>
        <v>Weekly</v>
      </c>
      <c r="N8" s="228"/>
      <c r="O8" s="228"/>
      <c r="P8" s="228"/>
      <c r="Q8" s="1"/>
      <c r="R8" s="231"/>
      <c r="S8" s="228"/>
      <c r="T8" s="1"/>
      <c r="U8" s="1"/>
      <c r="V8" s="1"/>
    </row>
    <row r="9" spans="1:22" ht="13.5" customHeight="1" x14ac:dyDescent="0.15">
      <c r="A9" s="39">
        <f t="shared" ref="A9:A13" si="1">IF((E9=E$87),(365/12),IF((E9=E$88),(52/12),IF((E9=E$89),1,IF((E9=E$90),(1/6),IF((E9=E$91),(1/3),(1/12))))))</f>
        <v>1</v>
      </c>
      <c r="B9" s="41"/>
      <c r="C9" s="43" t="s">
        <v>14</v>
      </c>
      <c r="D9" s="44"/>
      <c r="E9" s="43" t="s">
        <v>11</v>
      </c>
      <c r="F9" s="46">
        <v>10000</v>
      </c>
      <c r="G9" s="52">
        <f t="shared" ref="G9:G13" si="2">F9*A9</f>
        <v>10000</v>
      </c>
      <c r="H9" s="55">
        <f t="shared" ref="H9:H13" si="3">G9*12</f>
        <v>120000</v>
      </c>
      <c r="I9" s="24"/>
      <c r="J9" s="1"/>
      <c r="K9" s="1"/>
      <c r="L9" s="38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3.5" customHeight="1" x14ac:dyDescent="0.15">
      <c r="A10" s="39">
        <f t="shared" si="1"/>
        <v>1</v>
      </c>
      <c r="B10" s="48"/>
      <c r="C10" s="43" t="s">
        <v>16</v>
      </c>
      <c r="D10" s="44"/>
      <c r="E10" s="43" t="s">
        <v>11</v>
      </c>
      <c r="F10" s="57"/>
      <c r="G10" s="52">
        <f t="shared" si="2"/>
        <v>0</v>
      </c>
      <c r="H10" s="55">
        <f t="shared" si="3"/>
        <v>0</v>
      </c>
      <c r="I10" s="24"/>
      <c r="J10" s="235"/>
      <c r="K10" s="228"/>
      <c r="L10" s="228"/>
      <c r="M10" s="59"/>
      <c r="N10" s="60"/>
      <c r="O10" s="1"/>
      <c r="P10" s="1"/>
      <c r="Q10" s="1"/>
      <c r="R10" s="1"/>
      <c r="S10" s="1"/>
      <c r="T10" s="1"/>
      <c r="U10" s="1"/>
      <c r="V10" s="1"/>
    </row>
    <row r="11" spans="1:22" ht="13.5" customHeight="1" x14ac:dyDescent="0.15">
      <c r="A11" s="39">
        <f t="shared" si="1"/>
        <v>1</v>
      </c>
      <c r="B11" s="48"/>
      <c r="C11" s="43" t="s">
        <v>17</v>
      </c>
      <c r="D11" s="44"/>
      <c r="E11" s="43" t="s">
        <v>11</v>
      </c>
      <c r="F11" s="57"/>
      <c r="G11" s="52">
        <f t="shared" si="2"/>
        <v>0</v>
      </c>
      <c r="H11" s="55">
        <f t="shared" si="3"/>
        <v>0</v>
      </c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3.5" customHeight="1" x14ac:dyDescent="0.15">
      <c r="A12" s="39">
        <f t="shared" si="1"/>
        <v>1</v>
      </c>
      <c r="B12" s="48"/>
      <c r="C12" s="43" t="s">
        <v>17</v>
      </c>
      <c r="D12" s="44"/>
      <c r="E12" s="43" t="s">
        <v>11</v>
      </c>
      <c r="F12" s="57"/>
      <c r="G12" s="52">
        <f t="shared" si="2"/>
        <v>0</v>
      </c>
      <c r="H12" s="55">
        <f t="shared" si="3"/>
        <v>0</v>
      </c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3.5" customHeight="1" x14ac:dyDescent="0.15">
      <c r="A13" s="39">
        <f t="shared" si="1"/>
        <v>1</v>
      </c>
      <c r="B13" s="48"/>
      <c r="C13" s="43" t="s">
        <v>17</v>
      </c>
      <c r="D13" s="44"/>
      <c r="E13" s="43" t="s">
        <v>11</v>
      </c>
      <c r="F13" s="57"/>
      <c r="G13" s="52">
        <f t="shared" si="2"/>
        <v>0</v>
      </c>
      <c r="H13" s="55">
        <f t="shared" si="3"/>
        <v>0</v>
      </c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6" customHeight="1" x14ac:dyDescent="0.15">
      <c r="A14" s="45"/>
      <c r="B14" s="62"/>
      <c r="C14" s="63"/>
      <c r="D14" s="64"/>
      <c r="E14" s="63"/>
      <c r="F14" s="63"/>
      <c r="G14" s="65"/>
      <c r="H14" s="67"/>
      <c r="I14" s="2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7.5" customHeight="1" x14ac:dyDescent="0.15">
      <c r="A15" s="69"/>
      <c r="B15" s="70"/>
      <c r="C15" s="70"/>
      <c r="D15" s="71"/>
      <c r="E15" s="71"/>
      <c r="F15" s="71"/>
      <c r="G15" s="71"/>
      <c r="H15" s="71"/>
      <c r="I15" s="72"/>
      <c r="J15" s="7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0.25" customHeight="1" x14ac:dyDescent="0.15">
      <c r="A16" s="45"/>
      <c r="B16" s="222" t="s">
        <v>18</v>
      </c>
      <c r="C16" s="223"/>
      <c r="D16" s="75"/>
      <c r="E16" s="77"/>
      <c r="F16" s="78"/>
      <c r="G16" s="83">
        <f t="shared" ref="G16:H16" si="4">((((G17+G27)+G39)+G50)+G59)+G71</f>
        <v>0</v>
      </c>
      <c r="H16" s="80">
        <f t="shared" si="4"/>
        <v>0</v>
      </c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6" ht="13.5" customHeight="1" x14ac:dyDescent="0.15">
      <c r="A17" s="45"/>
      <c r="B17" s="220" t="s">
        <v>21</v>
      </c>
      <c r="C17" s="221"/>
      <c r="D17" s="85"/>
      <c r="E17" s="64"/>
      <c r="F17" s="86"/>
      <c r="G17" s="89">
        <f t="shared" ref="G17:H17" si="5">SUM(G18:G25)</f>
        <v>0</v>
      </c>
      <c r="H17" s="90">
        <f t="shared" si="5"/>
        <v>0</v>
      </c>
      <c r="I17" s="2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6" ht="13.5" customHeight="1" x14ac:dyDescent="0.15">
      <c r="A18" s="39">
        <f t="shared" ref="A18:A25" si="6">IF((E18=E$87),(365/12),IF((E18=E$88),(52/12),IF((E18=E$89),1,IF((E18=E$90),(1/6),IF((E18=E$91),(1/3),(1/12))))))</f>
        <v>1</v>
      </c>
      <c r="B18" s="91"/>
      <c r="C18" s="43" t="s">
        <v>22</v>
      </c>
      <c r="D18" s="44"/>
      <c r="E18" s="43" t="s">
        <v>11</v>
      </c>
      <c r="F18" s="57"/>
      <c r="G18" s="52">
        <f t="shared" ref="G18:G25" si="7">F18*A18</f>
        <v>0</v>
      </c>
      <c r="H18" s="55">
        <f t="shared" ref="H18:H25" si="8">G18*12</f>
        <v>0</v>
      </c>
      <c r="I18" s="2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6" ht="13.5" customHeight="1" x14ac:dyDescent="0.15">
      <c r="A19" s="39">
        <f t="shared" si="6"/>
        <v>1</v>
      </c>
      <c r="B19" s="93"/>
      <c r="C19" s="43" t="s">
        <v>23</v>
      </c>
      <c r="D19" s="44"/>
      <c r="E19" s="43" t="s">
        <v>11</v>
      </c>
      <c r="F19" s="57"/>
      <c r="G19" s="52">
        <f t="shared" si="7"/>
        <v>0</v>
      </c>
      <c r="H19" s="55">
        <f t="shared" si="8"/>
        <v>0</v>
      </c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6" ht="13.5" customHeight="1" x14ac:dyDescent="0.15">
      <c r="A20" s="39">
        <f t="shared" si="6"/>
        <v>1</v>
      </c>
      <c r="B20" s="93"/>
      <c r="C20" s="43" t="s">
        <v>25</v>
      </c>
      <c r="D20" s="44"/>
      <c r="E20" s="43" t="s">
        <v>11</v>
      </c>
      <c r="F20" s="57"/>
      <c r="G20" s="52">
        <f t="shared" si="7"/>
        <v>0</v>
      </c>
      <c r="H20" s="55">
        <f t="shared" si="8"/>
        <v>0</v>
      </c>
      <c r="I20" s="2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6" ht="13.5" customHeight="1" x14ac:dyDescent="0.15">
      <c r="A21" s="39">
        <f t="shared" si="6"/>
        <v>1</v>
      </c>
      <c r="B21" s="93"/>
      <c r="C21" s="43" t="s">
        <v>26</v>
      </c>
      <c r="D21" s="44"/>
      <c r="E21" s="43" t="s">
        <v>11</v>
      </c>
      <c r="F21" s="57"/>
      <c r="G21" s="52">
        <f t="shared" si="7"/>
        <v>0</v>
      </c>
      <c r="H21" s="55">
        <f t="shared" si="8"/>
        <v>0</v>
      </c>
      <c r="I21" s="2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6" ht="13.5" customHeight="1" x14ac:dyDescent="0.15">
      <c r="A22" s="39">
        <f t="shared" si="6"/>
        <v>1</v>
      </c>
      <c r="B22" s="93"/>
      <c r="C22" s="43" t="s">
        <v>27</v>
      </c>
      <c r="D22" s="44"/>
      <c r="E22" s="43" t="s">
        <v>11</v>
      </c>
      <c r="F22" s="57"/>
      <c r="G22" s="52">
        <f t="shared" si="7"/>
        <v>0</v>
      </c>
      <c r="H22" s="55">
        <f t="shared" si="8"/>
        <v>0</v>
      </c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6" ht="13.5" customHeight="1" x14ac:dyDescent="0.15">
      <c r="A23" s="39">
        <f t="shared" si="6"/>
        <v>1</v>
      </c>
      <c r="B23" s="93"/>
      <c r="C23" s="43" t="s">
        <v>29</v>
      </c>
      <c r="D23" s="44"/>
      <c r="E23" s="43" t="s">
        <v>11</v>
      </c>
      <c r="F23" s="57"/>
      <c r="G23" s="52">
        <f t="shared" si="7"/>
        <v>0</v>
      </c>
      <c r="H23" s="55">
        <f t="shared" si="8"/>
        <v>0</v>
      </c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Y23" s="96" t="s">
        <v>31</v>
      </c>
    </row>
    <row r="24" spans="1:26" ht="13.5" customHeight="1" x14ac:dyDescent="0.15">
      <c r="A24" s="39">
        <f t="shared" si="6"/>
        <v>1</v>
      </c>
      <c r="B24" s="93"/>
      <c r="C24" s="43" t="s">
        <v>34</v>
      </c>
      <c r="D24" s="44"/>
      <c r="E24" s="43" t="s">
        <v>11</v>
      </c>
      <c r="F24" s="57"/>
      <c r="G24" s="52">
        <f t="shared" si="7"/>
        <v>0</v>
      </c>
      <c r="H24" s="55">
        <f t="shared" si="8"/>
        <v>0</v>
      </c>
      <c r="I24" s="24"/>
      <c r="J24" s="1"/>
      <c r="K24" s="1"/>
      <c r="L24" s="1"/>
      <c r="M24" s="1"/>
      <c r="N24" s="1"/>
      <c r="O24" s="1"/>
      <c r="P24" s="1"/>
      <c r="Q24" s="1"/>
      <c r="R24" s="1"/>
      <c r="S24" s="98"/>
      <c r="T24" s="99" t="s">
        <v>1</v>
      </c>
      <c r="U24" s="98"/>
      <c r="V24" s="99" t="s">
        <v>37</v>
      </c>
      <c r="Y24" s="100" t="s">
        <v>38</v>
      </c>
      <c r="Z24" s="103">
        <f>Z25-Z26</f>
        <v>2307.6923076923076</v>
      </c>
    </row>
    <row r="25" spans="1:26" ht="13.5" customHeight="1" x14ac:dyDescent="0.15">
      <c r="A25" s="39">
        <f t="shared" si="6"/>
        <v>1</v>
      </c>
      <c r="B25" s="93"/>
      <c r="C25" s="43" t="s">
        <v>17</v>
      </c>
      <c r="D25" s="44"/>
      <c r="E25" s="43" t="s">
        <v>11</v>
      </c>
      <c r="F25" s="57"/>
      <c r="G25" s="52">
        <f t="shared" si="7"/>
        <v>0</v>
      </c>
      <c r="H25" s="55">
        <f t="shared" si="8"/>
        <v>0</v>
      </c>
      <c r="I25" s="24"/>
      <c r="J25" s="1"/>
      <c r="K25" s="1"/>
      <c r="L25" s="1"/>
      <c r="M25" s="1"/>
      <c r="N25" s="1"/>
      <c r="O25" s="1"/>
      <c r="P25" s="1"/>
      <c r="Q25" s="1"/>
      <c r="R25" s="99">
        <v>1</v>
      </c>
      <c r="S25" s="99" t="s">
        <v>12</v>
      </c>
      <c r="T25" s="104" t="b">
        <v>1</v>
      </c>
      <c r="U25" s="98"/>
      <c r="V25" s="106" t="str">
        <f>B17</f>
        <v>Transportation</v>
      </c>
      <c r="W25" s="108">
        <f>IF((S$28=1),H17,IF((S$28=2),(H17/12),(H17/52)))</f>
        <v>0</v>
      </c>
      <c r="Y25" s="100" t="s">
        <v>41</v>
      </c>
      <c r="Z25" s="103">
        <f>IF((S28=1),H8,IF((S28=2),G8,(H8/52)))</f>
        <v>2307.6923076923076</v>
      </c>
    </row>
    <row r="26" spans="1:26" ht="13.5" customHeight="1" x14ac:dyDescent="0.15">
      <c r="A26" s="45"/>
      <c r="B26" s="62"/>
      <c r="C26" s="63"/>
      <c r="D26" s="110"/>
      <c r="E26" s="28"/>
      <c r="F26" s="28"/>
      <c r="G26" s="111"/>
      <c r="H26" s="112"/>
      <c r="I26" s="24"/>
      <c r="J26" s="1"/>
      <c r="K26" s="1"/>
      <c r="L26" s="236"/>
      <c r="M26" s="228"/>
      <c r="N26" s="1"/>
      <c r="O26" s="1"/>
      <c r="P26" s="1"/>
      <c r="Q26" s="1"/>
      <c r="R26" s="99">
        <v>2</v>
      </c>
      <c r="S26" s="99" t="s">
        <v>11</v>
      </c>
      <c r="T26" s="98"/>
      <c r="U26" s="98"/>
      <c r="V26" s="106" t="str">
        <f>B27</f>
        <v>Home</v>
      </c>
      <c r="W26" s="108">
        <f>IF((S$28=1),H27,IF((S$28=2),(H27/12),(H27/52)))</f>
        <v>0</v>
      </c>
      <c r="Y26" s="100" t="s">
        <v>42</v>
      </c>
      <c r="Z26" s="103">
        <f>IF((S28=1),H16,IF((S28=2),G16,(H16/52)))</f>
        <v>0</v>
      </c>
    </row>
    <row r="27" spans="1:26" ht="13.5" customHeight="1" x14ac:dyDescent="0.15">
      <c r="A27" s="45"/>
      <c r="B27" s="220" t="s">
        <v>43</v>
      </c>
      <c r="C27" s="221"/>
      <c r="D27" s="85"/>
      <c r="E27" s="64"/>
      <c r="F27" s="64"/>
      <c r="G27" s="89">
        <f t="shared" ref="G27:H27" si="9">SUM(G28:G37)</f>
        <v>0</v>
      </c>
      <c r="H27" s="90">
        <f t="shared" si="9"/>
        <v>0</v>
      </c>
      <c r="I27" s="24"/>
      <c r="J27" s="1"/>
      <c r="K27" s="1"/>
      <c r="L27" s="237"/>
      <c r="M27" s="228"/>
      <c r="N27" s="1"/>
      <c r="O27" s="1"/>
      <c r="P27" s="1"/>
      <c r="Q27" s="1"/>
      <c r="R27" s="99">
        <v>3</v>
      </c>
      <c r="S27" s="99" t="s">
        <v>44</v>
      </c>
      <c r="T27" s="98"/>
      <c r="U27" s="98"/>
      <c r="V27" s="106" t="str">
        <f>B39</f>
        <v>Utilities</v>
      </c>
      <c r="W27" s="108">
        <f>IF((S$28=1),H39,IF((S$28=2),(H39/12),(H39/52)))</f>
        <v>0</v>
      </c>
    </row>
    <row r="28" spans="1:26" ht="13.5" customHeight="1" x14ac:dyDescent="0.15">
      <c r="A28" s="39">
        <f t="shared" ref="A28:A37" si="10">IF((E28=E$87),(365/12),IF((E28=E$88),(52/12),IF((E28=E$89),1,IF((E28=E$90),(1/6),IF((E28=E$91),(1/3),(1/12))))))</f>
        <v>1</v>
      </c>
      <c r="B28" s="91"/>
      <c r="C28" s="43" t="s">
        <v>45</v>
      </c>
      <c r="D28" s="44"/>
      <c r="E28" s="43" t="s">
        <v>11</v>
      </c>
      <c r="F28" s="57"/>
      <c r="G28" s="52">
        <f t="shared" ref="G28:G37" si="11">F28*A28</f>
        <v>0</v>
      </c>
      <c r="H28" s="55">
        <f t="shared" ref="H28:H37" si="12">G28*12</f>
        <v>0</v>
      </c>
      <c r="I28" s="24"/>
      <c r="J28" s="1"/>
      <c r="K28" s="1"/>
      <c r="L28" s="1"/>
      <c r="M28" s="1"/>
      <c r="N28" s="1"/>
      <c r="O28" s="1"/>
      <c r="P28" s="1"/>
      <c r="Q28" s="1"/>
      <c r="R28" s="1"/>
      <c r="S28" s="117">
        <f>L8</f>
        <v>3</v>
      </c>
      <c r="T28" s="98"/>
      <c r="U28" s="98"/>
      <c r="V28" s="106" t="str">
        <f>B50</f>
        <v>Health</v>
      </c>
      <c r="W28" s="108">
        <f>IF((S$28=1),H50,IF((S$28=2),(H50/12),(H50/52)))</f>
        <v>0</v>
      </c>
    </row>
    <row r="29" spans="1:26" ht="13.5" customHeight="1" x14ac:dyDescent="0.15">
      <c r="A29" s="39">
        <f t="shared" si="10"/>
        <v>1</v>
      </c>
      <c r="B29" s="93"/>
      <c r="C29" s="43" t="s">
        <v>47</v>
      </c>
      <c r="D29" s="44"/>
      <c r="E29" s="43" t="s">
        <v>11</v>
      </c>
      <c r="F29" s="57"/>
      <c r="G29" s="52">
        <f t="shared" si="11"/>
        <v>0</v>
      </c>
      <c r="H29" s="55">
        <f t="shared" si="12"/>
        <v>0</v>
      </c>
      <c r="I29" s="24"/>
      <c r="J29" s="1"/>
      <c r="K29" s="1"/>
      <c r="L29" s="1"/>
      <c r="M29" s="1"/>
      <c r="N29" s="1"/>
      <c r="O29" s="1"/>
      <c r="P29" s="1"/>
      <c r="Q29" s="1"/>
      <c r="R29" s="1"/>
      <c r="S29" s="98"/>
      <c r="T29" s="98"/>
      <c r="U29" s="98"/>
      <c r="V29" s="106" t="str">
        <f>B59</f>
        <v>Entertainment</v>
      </c>
      <c r="W29" s="108">
        <f>IF((S$28=1),H59,IF((S$28=2),(H59/12),(H59/52)))</f>
        <v>0</v>
      </c>
    </row>
    <row r="30" spans="1:26" ht="13.5" customHeight="1" x14ac:dyDescent="0.15">
      <c r="A30" s="39">
        <f t="shared" si="10"/>
        <v>1</v>
      </c>
      <c r="B30" s="93"/>
      <c r="C30" s="43" t="s">
        <v>49</v>
      </c>
      <c r="D30" s="44"/>
      <c r="E30" s="43" t="s">
        <v>11</v>
      </c>
      <c r="F30" s="57"/>
      <c r="G30" s="52">
        <f t="shared" si="11"/>
        <v>0</v>
      </c>
      <c r="H30" s="55">
        <f t="shared" si="12"/>
        <v>0</v>
      </c>
      <c r="I30" s="24"/>
      <c r="J30" s="1"/>
      <c r="K30" s="1"/>
      <c r="L30" s="1"/>
      <c r="M30" s="1"/>
      <c r="N30" s="1"/>
      <c r="O30" s="1"/>
      <c r="P30" s="1"/>
      <c r="Q30" s="1"/>
      <c r="R30" s="1"/>
      <c r="S30" s="98"/>
      <c r="T30" s="98"/>
      <c r="U30" s="98"/>
      <c r="V30" s="106" t="str">
        <f>B71</f>
        <v>Miscellaneous</v>
      </c>
      <c r="W30" s="108">
        <f>IF((S$28=1),H71,IF((S$28=2),(H71/12),(H71/52)))</f>
        <v>0</v>
      </c>
    </row>
    <row r="31" spans="1:26" ht="13.5" customHeight="1" x14ac:dyDescent="0.15">
      <c r="A31" s="39">
        <f t="shared" si="10"/>
        <v>1</v>
      </c>
      <c r="B31" s="93"/>
      <c r="C31" s="43" t="s">
        <v>51</v>
      </c>
      <c r="D31" s="44"/>
      <c r="E31" s="43" t="s">
        <v>11</v>
      </c>
      <c r="F31" s="57"/>
      <c r="G31" s="52">
        <f t="shared" si="11"/>
        <v>0</v>
      </c>
      <c r="H31" s="55">
        <f t="shared" si="12"/>
        <v>0</v>
      </c>
      <c r="I31" s="2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6" ht="13.5" customHeight="1" x14ac:dyDescent="0.15">
      <c r="A32" s="39">
        <f t="shared" si="10"/>
        <v>1</v>
      </c>
      <c r="B32" s="93"/>
      <c r="C32" s="43" t="s">
        <v>52</v>
      </c>
      <c r="D32" s="44"/>
      <c r="E32" s="43" t="s">
        <v>11</v>
      </c>
      <c r="F32" s="57"/>
      <c r="G32" s="52">
        <f t="shared" si="11"/>
        <v>0</v>
      </c>
      <c r="H32" s="55">
        <f t="shared" si="12"/>
        <v>0</v>
      </c>
      <c r="I32" s="2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3.5" customHeight="1" x14ac:dyDescent="0.15">
      <c r="A33" s="39">
        <f t="shared" si="10"/>
        <v>1</v>
      </c>
      <c r="B33" s="93"/>
      <c r="C33" s="43" t="s">
        <v>54</v>
      </c>
      <c r="D33" s="44"/>
      <c r="E33" s="43" t="s">
        <v>11</v>
      </c>
      <c r="F33" s="57"/>
      <c r="G33" s="52">
        <f t="shared" si="11"/>
        <v>0</v>
      </c>
      <c r="H33" s="55">
        <f t="shared" si="12"/>
        <v>0</v>
      </c>
      <c r="I33" s="2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3.5" customHeight="1" x14ac:dyDescent="0.15">
      <c r="A34" s="39">
        <f t="shared" si="10"/>
        <v>4.333333333333333</v>
      </c>
      <c r="B34" s="93"/>
      <c r="C34" s="43" t="s">
        <v>55</v>
      </c>
      <c r="D34" s="44"/>
      <c r="E34" s="43" t="s">
        <v>44</v>
      </c>
      <c r="F34" s="57"/>
      <c r="G34" s="52">
        <f t="shared" si="11"/>
        <v>0</v>
      </c>
      <c r="H34" s="55">
        <f t="shared" si="12"/>
        <v>0</v>
      </c>
      <c r="I34" s="2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3.5" customHeight="1" x14ac:dyDescent="0.15">
      <c r="A35" s="39">
        <f t="shared" si="10"/>
        <v>1</v>
      </c>
      <c r="B35" s="93"/>
      <c r="C35" s="43" t="s">
        <v>56</v>
      </c>
      <c r="D35" s="44"/>
      <c r="E35" s="43" t="s">
        <v>11</v>
      </c>
      <c r="F35" s="57"/>
      <c r="G35" s="52">
        <f t="shared" si="11"/>
        <v>0</v>
      </c>
      <c r="H35" s="55">
        <f t="shared" si="12"/>
        <v>0</v>
      </c>
      <c r="I35" s="2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3.5" customHeight="1" x14ac:dyDescent="0.15">
      <c r="A36" s="39">
        <f t="shared" si="10"/>
        <v>1</v>
      </c>
      <c r="B36" s="93"/>
      <c r="C36" s="43" t="s">
        <v>17</v>
      </c>
      <c r="D36" s="44"/>
      <c r="E36" s="43" t="s">
        <v>11</v>
      </c>
      <c r="F36" s="57"/>
      <c r="G36" s="52">
        <f t="shared" si="11"/>
        <v>0</v>
      </c>
      <c r="H36" s="55">
        <f t="shared" si="12"/>
        <v>0</v>
      </c>
      <c r="I36" s="2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3.5" customHeight="1" x14ac:dyDescent="0.15">
      <c r="A37" s="39">
        <f t="shared" si="10"/>
        <v>1</v>
      </c>
      <c r="B37" s="93"/>
      <c r="C37" s="43" t="s">
        <v>17</v>
      </c>
      <c r="D37" s="44"/>
      <c r="E37" s="43" t="s">
        <v>11</v>
      </c>
      <c r="F37" s="57"/>
      <c r="G37" s="52">
        <f t="shared" si="11"/>
        <v>0</v>
      </c>
      <c r="H37" s="55">
        <f t="shared" si="12"/>
        <v>0</v>
      </c>
      <c r="I37" s="2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3.5" customHeight="1" x14ac:dyDescent="0.15">
      <c r="A38" s="45"/>
      <c r="B38" s="62"/>
      <c r="C38" s="63"/>
      <c r="D38" s="110"/>
      <c r="E38" s="28"/>
      <c r="F38" s="28"/>
      <c r="G38" s="111"/>
      <c r="H38" s="112"/>
      <c r="I38" s="2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3.5" customHeight="1" x14ac:dyDescent="0.15">
      <c r="A39" s="45"/>
      <c r="B39" s="220" t="s">
        <v>59</v>
      </c>
      <c r="C39" s="221"/>
      <c r="D39" s="85"/>
      <c r="E39" s="64"/>
      <c r="F39" s="64"/>
      <c r="G39" s="89">
        <f t="shared" ref="G39:H39" si="13">SUM(G40:G48)</f>
        <v>0</v>
      </c>
      <c r="H39" s="90">
        <f t="shared" si="13"/>
        <v>0</v>
      </c>
      <c r="I39" s="2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3.5" customHeight="1" x14ac:dyDescent="0.15">
      <c r="A40" s="39">
        <f t="shared" ref="A40:A48" si="14">IF((E40=E$87),(365/12),IF((E40=E$88),(52/12),IF((E40=E$89),1,IF((E40=E$90),(1/6),IF((E40=E$91),(1/3),(1/12))))))</f>
        <v>1</v>
      </c>
      <c r="B40" s="91"/>
      <c r="C40" s="43" t="s">
        <v>67</v>
      </c>
      <c r="D40" s="44"/>
      <c r="E40" s="43" t="s">
        <v>11</v>
      </c>
      <c r="F40" s="57"/>
      <c r="G40" s="52">
        <f t="shared" ref="G40:G48" si="15">F40*A40</f>
        <v>0</v>
      </c>
      <c r="H40" s="55">
        <f t="shared" ref="H40:H48" si="16">G40*12</f>
        <v>0</v>
      </c>
      <c r="I40" s="2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3.5" customHeight="1" x14ac:dyDescent="0.15">
      <c r="A41" s="39">
        <f t="shared" si="14"/>
        <v>1</v>
      </c>
      <c r="B41" s="93"/>
      <c r="C41" s="43" t="s">
        <v>72</v>
      </c>
      <c r="D41" s="44"/>
      <c r="E41" s="43" t="s">
        <v>11</v>
      </c>
      <c r="F41" s="57"/>
      <c r="G41" s="52">
        <f t="shared" si="15"/>
        <v>0</v>
      </c>
      <c r="H41" s="55">
        <f t="shared" si="16"/>
        <v>0</v>
      </c>
      <c r="I41" s="2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3.5" customHeight="1" x14ac:dyDescent="0.15">
      <c r="A42" s="39">
        <f t="shared" si="14"/>
        <v>1</v>
      </c>
      <c r="B42" s="93"/>
      <c r="C42" s="43" t="s">
        <v>77</v>
      </c>
      <c r="D42" s="44"/>
      <c r="E42" s="43" t="s">
        <v>11</v>
      </c>
      <c r="F42" s="57"/>
      <c r="G42" s="52">
        <f t="shared" si="15"/>
        <v>0</v>
      </c>
      <c r="H42" s="55">
        <f t="shared" si="16"/>
        <v>0</v>
      </c>
      <c r="I42" s="2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3.5" customHeight="1" x14ac:dyDescent="0.15">
      <c r="A43" s="39">
        <f t="shared" si="14"/>
        <v>1</v>
      </c>
      <c r="B43" s="93"/>
      <c r="C43" s="43" t="s">
        <v>78</v>
      </c>
      <c r="D43" s="44"/>
      <c r="E43" s="43" t="s">
        <v>11</v>
      </c>
      <c r="F43" s="57"/>
      <c r="G43" s="52">
        <f t="shared" si="15"/>
        <v>0</v>
      </c>
      <c r="H43" s="55">
        <f t="shared" si="16"/>
        <v>0</v>
      </c>
      <c r="I43" s="2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3.5" customHeight="1" x14ac:dyDescent="0.15">
      <c r="A44" s="39">
        <f t="shared" si="14"/>
        <v>1</v>
      </c>
      <c r="B44" s="93"/>
      <c r="C44" s="43" t="s">
        <v>79</v>
      </c>
      <c r="D44" s="44"/>
      <c r="E44" s="43" t="s">
        <v>11</v>
      </c>
      <c r="F44" s="57"/>
      <c r="G44" s="52">
        <f t="shared" si="15"/>
        <v>0</v>
      </c>
      <c r="H44" s="55">
        <f t="shared" si="16"/>
        <v>0</v>
      </c>
      <c r="I44" s="2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3.5" customHeight="1" x14ac:dyDescent="0.15">
      <c r="A45" s="39">
        <f t="shared" si="14"/>
        <v>1</v>
      </c>
      <c r="B45" s="93"/>
      <c r="C45" s="43" t="s">
        <v>80</v>
      </c>
      <c r="D45" s="44"/>
      <c r="E45" s="43" t="s">
        <v>11</v>
      </c>
      <c r="F45" s="57"/>
      <c r="G45" s="52">
        <f t="shared" si="15"/>
        <v>0</v>
      </c>
      <c r="H45" s="55">
        <f t="shared" si="16"/>
        <v>0</v>
      </c>
      <c r="I45" s="2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3.5" customHeight="1" x14ac:dyDescent="0.15">
      <c r="A46" s="39">
        <f t="shared" si="14"/>
        <v>1</v>
      </c>
      <c r="B46" s="93"/>
      <c r="C46" s="43" t="s">
        <v>82</v>
      </c>
      <c r="D46" s="44"/>
      <c r="E46" s="43" t="s">
        <v>11</v>
      </c>
      <c r="F46" s="57"/>
      <c r="G46" s="52">
        <f t="shared" si="15"/>
        <v>0</v>
      </c>
      <c r="H46" s="55">
        <f t="shared" si="16"/>
        <v>0</v>
      </c>
      <c r="I46" s="2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3.5" customHeight="1" x14ac:dyDescent="0.15">
      <c r="A47" s="39">
        <f t="shared" si="14"/>
        <v>1</v>
      </c>
      <c r="B47" s="93"/>
      <c r="C47" s="43" t="s">
        <v>17</v>
      </c>
      <c r="D47" s="44"/>
      <c r="E47" s="43" t="s">
        <v>11</v>
      </c>
      <c r="F47" s="57"/>
      <c r="G47" s="52">
        <f t="shared" si="15"/>
        <v>0</v>
      </c>
      <c r="H47" s="55">
        <f t="shared" si="16"/>
        <v>0</v>
      </c>
      <c r="I47" s="2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3.5" customHeight="1" x14ac:dyDescent="0.15">
      <c r="A48" s="39">
        <f t="shared" si="14"/>
        <v>1</v>
      </c>
      <c r="B48" s="93"/>
      <c r="C48" s="43" t="s">
        <v>17</v>
      </c>
      <c r="D48" s="44"/>
      <c r="E48" s="43" t="s">
        <v>11</v>
      </c>
      <c r="F48" s="57"/>
      <c r="G48" s="52">
        <f t="shared" si="15"/>
        <v>0</v>
      </c>
      <c r="H48" s="55">
        <f t="shared" si="16"/>
        <v>0</v>
      </c>
      <c r="I48" s="2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3.5" customHeight="1" x14ac:dyDescent="0.15">
      <c r="A49" s="45"/>
      <c r="B49" s="62"/>
      <c r="C49" s="63"/>
      <c r="D49" s="110"/>
      <c r="E49" s="28"/>
      <c r="F49" s="28"/>
      <c r="G49" s="111"/>
      <c r="H49" s="112"/>
      <c r="I49" s="2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3.5" customHeight="1" x14ac:dyDescent="0.15">
      <c r="A50" s="45"/>
      <c r="B50" s="220" t="s">
        <v>87</v>
      </c>
      <c r="C50" s="221"/>
      <c r="D50" s="85"/>
      <c r="E50" s="64"/>
      <c r="F50" s="64"/>
      <c r="G50" s="89">
        <f t="shared" ref="G50:H50" si="17">SUM(G51:G57)</f>
        <v>0</v>
      </c>
      <c r="H50" s="90">
        <f t="shared" si="17"/>
        <v>0</v>
      </c>
      <c r="I50" s="2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3.5" customHeight="1" x14ac:dyDescent="0.15">
      <c r="A51" s="39">
        <f t="shared" ref="A51:A57" si="18">IF((E51=E$87),(365/12),IF((E51=E$88),(52/12),IF((E51=E$89),1,IF((E51=E$90),(1/6),IF((E51=E$91),(1/3),(1/12))))))</f>
        <v>1</v>
      </c>
      <c r="B51" s="91"/>
      <c r="C51" s="43" t="s">
        <v>94</v>
      </c>
      <c r="D51" s="44"/>
      <c r="E51" s="43" t="s">
        <v>11</v>
      </c>
      <c r="F51" s="57"/>
      <c r="G51" s="52">
        <f t="shared" ref="G51:G57" si="19">F51*A51</f>
        <v>0</v>
      </c>
      <c r="H51" s="55">
        <f t="shared" ref="H51:H57" si="20">G51*12</f>
        <v>0</v>
      </c>
      <c r="I51" s="2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3.5" customHeight="1" x14ac:dyDescent="0.15">
      <c r="A52" s="39">
        <f t="shared" si="18"/>
        <v>1</v>
      </c>
      <c r="B52" s="93"/>
      <c r="C52" s="43" t="s">
        <v>95</v>
      </c>
      <c r="D52" s="44"/>
      <c r="E52" s="43" t="s">
        <v>11</v>
      </c>
      <c r="F52" s="57"/>
      <c r="G52" s="52">
        <f t="shared" si="19"/>
        <v>0</v>
      </c>
      <c r="H52" s="55">
        <f t="shared" si="20"/>
        <v>0</v>
      </c>
      <c r="I52" s="2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3.5" customHeight="1" x14ac:dyDescent="0.15">
      <c r="A53" s="39">
        <f t="shared" si="18"/>
        <v>1</v>
      </c>
      <c r="B53" s="93"/>
      <c r="C53" s="43" t="s">
        <v>96</v>
      </c>
      <c r="D53" s="44"/>
      <c r="E53" s="43" t="s">
        <v>11</v>
      </c>
      <c r="F53" s="57"/>
      <c r="G53" s="52">
        <f t="shared" si="19"/>
        <v>0</v>
      </c>
      <c r="H53" s="55">
        <f t="shared" si="20"/>
        <v>0</v>
      </c>
      <c r="I53" s="2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3.5" customHeight="1" x14ac:dyDescent="0.15">
      <c r="A54" s="39">
        <f t="shared" si="18"/>
        <v>1</v>
      </c>
      <c r="B54" s="93"/>
      <c r="C54" s="43" t="s">
        <v>97</v>
      </c>
      <c r="D54" s="44"/>
      <c r="E54" s="43" t="s">
        <v>11</v>
      </c>
      <c r="F54" s="57"/>
      <c r="G54" s="52">
        <f t="shared" si="19"/>
        <v>0</v>
      </c>
      <c r="H54" s="55">
        <f t="shared" si="20"/>
        <v>0</v>
      </c>
      <c r="I54" s="2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3.5" customHeight="1" x14ac:dyDescent="0.15">
      <c r="A55" s="39">
        <f t="shared" si="18"/>
        <v>1</v>
      </c>
      <c r="B55" s="93"/>
      <c r="C55" s="43" t="s">
        <v>99</v>
      </c>
      <c r="D55" s="44"/>
      <c r="E55" s="43" t="s">
        <v>11</v>
      </c>
      <c r="F55" s="57"/>
      <c r="G55" s="52">
        <f t="shared" si="19"/>
        <v>0</v>
      </c>
      <c r="H55" s="55">
        <f t="shared" si="20"/>
        <v>0</v>
      </c>
      <c r="I55" s="2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3.5" customHeight="1" x14ac:dyDescent="0.15">
      <c r="A56" s="39">
        <f t="shared" si="18"/>
        <v>1</v>
      </c>
      <c r="B56" s="93"/>
      <c r="C56" s="43" t="s">
        <v>100</v>
      </c>
      <c r="D56" s="44"/>
      <c r="E56" s="43" t="s">
        <v>11</v>
      </c>
      <c r="F56" s="57"/>
      <c r="G56" s="52">
        <f t="shared" si="19"/>
        <v>0</v>
      </c>
      <c r="H56" s="55">
        <f t="shared" si="20"/>
        <v>0</v>
      </c>
      <c r="I56" s="2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3.5" customHeight="1" x14ac:dyDescent="0.15">
      <c r="A57" s="39">
        <f t="shared" si="18"/>
        <v>1</v>
      </c>
      <c r="B57" s="93"/>
      <c r="C57" s="43" t="s">
        <v>17</v>
      </c>
      <c r="D57" s="44"/>
      <c r="E57" s="43" t="s">
        <v>11</v>
      </c>
      <c r="F57" s="57"/>
      <c r="G57" s="52">
        <f t="shared" si="19"/>
        <v>0</v>
      </c>
      <c r="H57" s="55">
        <f t="shared" si="20"/>
        <v>0</v>
      </c>
      <c r="I57" s="2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3.5" customHeight="1" x14ac:dyDescent="0.15">
      <c r="A58" s="45"/>
      <c r="B58" s="62"/>
      <c r="C58" s="63"/>
      <c r="D58" s="110"/>
      <c r="E58" s="28"/>
      <c r="F58" s="28"/>
      <c r="G58" s="123"/>
      <c r="H58" s="124"/>
      <c r="I58" s="2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3.5" customHeight="1" x14ac:dyDescent="0.15">
      <c r="A59" s="45"/>
      <c r="B59" s="220" t="s">
        <v>101</v>
      </c>
      <c r="C59" s="221"/>
      <c r="D59" s="85"/>
      <c r="E59" s="64"/>
      <c r="F59" s="64"/>
      <c r="G59" s="89">
        <f t="shared" ref="G59:H59" si="21">SUM(G60:G69)</f>
        <v>0</v>
      </c>
      <c r="H59" s="90">
        <f t="shared" si="21"/>
        <v>0</v>
      </c>
      <c r="I59" s="2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3.5" customHeight="1" x14ac:dyDescent="0.15">
      <c r="A60" s="39">
        <f t="shared" ref="A60:A69" si="22">IF((E60=E$87),(365/12),IF((E60=E$88),(52/12),IF((E60=E$89),1,IF((E60=E$90),(1/6),IF((E60=E$91),(1/3),(1/12))))))</f>
        <v>1</v>
      </c>
      <c r="B60" s="91"/>
      <c r="C60" s="43" t="s">
        <v>102</v>
      </c>
      <c r="D60" s="44"/>
      <c r="E60" s="43" t="s">
        <v>11</v>
      </c>
      <c r="F60" s="57"/>
      <c r="G60" s="52">
        <f t="shared" ref="G60:G69" si="23">F60*A60</f>
        <v>0</v>
      </c>
      <c r="H60" s="55">
        <f t="shared" ref="H60:H69" si="24">G60*12</f>
        <v>0</v>
      </c>
      <c r="I60" s="2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3.5" customHeight="1" x14ac:dyDescent="0.15">
      <c r="A61" s="39">
        <f t="shared" si="22"/>
        <v>4.333333333333333</v>
      </c>
      <c r="B61" s="93"/>
      <c r="C61" s="43" t="s">
        <v>103</v>
      </c>
      <c r="D61" s="44"/>
      <c r="E61" s="43" t="s">
        <v>44</v>
      </c>
      <c r="F61" s="57"/>
      <c r="G61" s="52">
        <f t="shared" si="23"/>
        <v>0</v>
      </c>
      <c r="H61" s="55">
        <f t="shared" si="24"/>
        <v>0</v>
      </c>
      <c r="I61" s="2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3.5" customHeight="1" x14ac:dyDescent="0.15">
      <c r="A62" s="39">
        <f t="shared" si="22"/>
        <v>1</v>
      </c>
      <c r="B62" s="93"/>
      <c r="C62" s="43" t="s">
        <v>104</v>
      </c>
      <c r="D62" s="44"/>
      <c r="E62" s="43" t="s">
        <v>11</v>
      </c>
      <c r="F62" s="57"/>
      <c r="G62" s="52">
        <f t="shared" si="23"/>
        <v>0</v>
      </c>
      <c r="H62" s="55">
        <f t="shared" si="24"/>
        <v>0</v>
      </c>
      <c r="I62" s="2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3.5" customHeight="1" x14ac:dyDescent="0.15">
      <c r="A63" s="39">
        <f t="shared" si="22"/>
        <v>1</v>
      </c>
      <c r="B63" s="93"/>
      <c r="C63" s="43" t="s">
        <v>105</v>
      </c>
      <c r="D63" s="44"/>
      <c r="E63" s="43" t="s">
        <v>11</v>
      </c>
      <c r="F63" s="57"/>
      <c r="G63" s="52">
        <f t="shared" si="23"/>
        <v>0</v>
      </c>
      <c r="H63" s="55">
        <f t="shared" si="24"/>
        <v>0</v>
      </c>
      <c r="I63" s="2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3.5" customHeight="1" x14ac:dyDescent="0.15">
      <c r="A64" s="39">
        <f t="shared" si="22"/>
        <v>1</v>
      </c>
      <c r="B64" s="93"/>
      <c r="C64" s="43" t="s">
        <v>106</v>
      </c>
      <c r="D64" s="44"/>
      <c r="E64" s="43" t="s">
        <v>11</v>
      </c>
      <c r="F64" s="57"/>
      <c r="G64" s="52">
        <f t="shared" si="23"/>
        <v>0</v>
      </c>
      <c r="H64" s="55">
        <f t="shared" si="24"/>
        <v>0</v>
      </c>
      <c r="I64" s="2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3.5" customHeight="1" x14ac:dyDescent="0.15">
      <c r="A65" s="39">
        <f t="shared" si="22"/>
        <v>1</v>
      </c>
      <c r="B65" s="93"/>
      <c r="C65" s="43" t="s">
        <v>107</v>
      </c>
      <c r="D65" s="44"/>
      <c r="E65" s="43" t="s">
        <v>11</v>
      </c>
      <c r="F65" s="57"/>
      <c r="G65" s="52">
        <f t="shared" si="23"/>
        <v>0</v>
      </c>
      <c r="H65" s="55">
        <f t="shared" si="24"/>
        <v>0</v>
      </c>
      <c r="I65" s="2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3.5" customHeight="1" x14ac:dyDescent="0.15">
      <c r="A66" s="39">
        <f t="shared" si="22"/>
        <v>4.333333333333333</v>
      </c>
      <c r="B66" s="93"/>
      <c r="C66" s="43" t="s">
        <v>108</v>
      </c>
      <c r="D66" s="44"/>
      <c r="E66" s="43" t="s">
        <v>44</v>
      </c>
      <c r="F66" s="57"/>
      <c r="G66" s="52">
        <f t="shared" si="23"/>
        <v>0</v>
      </c>
      <c r="H66" s="55">
        <f t="shared" si="24"/>
        <v>0</v>
      </c>
      <c r="I66" s="2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3.5" customHeight="1" x14ac:dyDescent="0.15">
      <c r="A67" s="39">
        <f t="shared" si="22"/>
        <v>1</v>
      </c>
      <c r="B67" s="93"/>
      <c r="C67" s="43" t="s">
        <v>109</v>
      </c>
      <c r="D67" s="44"/>
      <c r="E67" s="43" t="s">
        <v>11</v>
      </c>
      <c r="F67" s="57"/>
      <c r="G67" s="52">
        <f t="shared" si="23"/>
        <v>0</v>
      </c>
      <c r="H67" s="55">
        <f t="shared" si="24"/>
        <v>0</v>
      </c>
      <c r="I67" s="2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3.5" customHeight="1" x14ac:dyDescent="0.15">
      <c r="A68" s="39">
        <f t="shared" si="22"/>
        <v>1</v>
      </c>
      <c r="B68" s="93"/>
      <c r="C68" s="43" t="s">
        <v>111</v>
      </c>
      <c r="D68" s="44"/>
      <c r="E68" s="43" t="s">
        <v>11</v>
      </c>
      <c r="F68" s="57"/>
      <c r="G68" s="52">
        <f t="shared" si="23"/>
        <v>0</v>
      </c>
      <c r="H68" s="55">
        <f t="shared" si="24"/>
        <v>0</v>
      </c>
      <c r="I68" s="2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3.5" customHeight="1" x14ac:dyDescent="0.15">
      <c r="A69" s="39">
        <f t="shared" si="22"/>
        <v>1</v>
      </c>
      <c r="B69" s="93"/>
      <c r="C69" s="43" t="s">
        <v>17</v>
      </c>
      <c r="D69" s="44"/>
      <c r="E69" s="43" t="s">
        <v>11</v>
      </c>
      <c r="F69" s="57"/>
      <c r="G69" s="52">
        <f t="shared" si="23"/>
        <v>0</v>
      </c>
      <c r="H69" s="55">
        <f t="shared" si="24"/>
        <v>0</v>
      </c>
      <c r="I69" s="2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3.5" customHeight="1" x14ac:dyDescent="0.15">
      <c r="A70" s="45"/>
      <c r="B70" s="62"/>
      <c r="C70" s="63"/>
      <c r="D70" s="110"/>
      <c r="E70" s="28"/>
      <c r="F70" s="28"/>
      <c r="G70" s="111"/>
      <c r="H70" s="112"/>
      <c r="I70" s="2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3.5" customHeight="1" x14ac:dyDescent="0.15">
      <c r="A71" s="45"/>
      <c r="B71" s="220" t="s">
        <v>112</v>
      </c>
      <c r="C71" s="221"/>
      <c r="D71" s="85"/>
      <c r="E71" s="64"/>
      <c r="F71" s="64"/>
      <c r="G71" s="89">
        <f t="shared" ref="G71:H71" si="25">SUM(G72:G83)</f>
        <v>0</v>
      </c>
      <c r="H71" s="90">
        <f t="shared" si="25"/>
        <v>0</v>
      </c>
      <c r="I71" s="2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3.5" customHeight="1" x14ac:dyDescent="0.15">
      <c r="A72" s="39">
        <f t="shared" ref="A72:A83" si="26">IF((E72=E$87),(365/12),IF((E72=E$88),(52/12),IF((E72=E$89),1,IF((E72=E$90),(1/6),IF((E72=E$91),(1/3),(1/12))))))</f>
        <v>1</v>
      </c>
      <c r="B72" s="91"/>
      <c r="C72" s="43" t="s">
        <v>113</v>
      </c>
      <c r="D72" s="44"/>
      <c r="E72" s="43" t="s">
        <v>11</v>
      </c>
      <c r="F72" s="57"/>
      <c r="G72" s="52">
        <f t="shared" ref="G72:G83" si="27">F72*A72</f>
        <v>0</v>
      </c>
      <c r="H72" s="55">
        <f t="shared" ref="H72:H83" si="28">G72*12</f>
        <v>0</v>
      </c>
      <c r="I72" s="2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3.5" customHeight="1" x14ac:dyDescent="0.15">
      <c r="A73" s="39">
        <f t="shared" si="26"/>
        <v>1</v>
      </c>
      <c r="B73" s="93"/>
      <c r="C73" s="43" t="s">
        <v>114</v>
      </c>
      <c r="D73" s="44"/>
      <c r="E73" s="43" t="s">
        <v>11</v>
      </c>
      <c r="F73" s="57"/>
      <c r="G73" s="52">
        <f t="shared" si="27"/>
        <v>0</v>
      </c>
      <c r="H73" s="55">
        <f t="shared" si="28"/>
        <v>0</v>
      </c>
      <c r="I73" s="2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3.5" customHeight="1" x14ac:dyDescent="0.15">
      <c r="A74" s="39">
        <f t="shared" si="26"/>
        <v>1</v>
      </c>
      <c r="B74" s="93"/>
      <c r="C74" s="43" t="s">
        <v>116</v>
      </c>
      <c r="D74" s="44"/>
      <c r="E74" s="43" t="s">
        <v>11</v>
      </c>
      <c r="F74" s="57"/>
      <c r="G74" s="52">
        <f t="shared" si="27"/>
        <v>0</v>
      </c>
      <c r="H74" s="55">
        <f t="shared" si="28"/>
        <v>0</v>
      </c>
      <c r="I74" s="2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3.5" customHeight="1" x14ac:dyDescent="0.15">
      <c r="A75" s="39">
        <f t="shared" si="26"/>
        <v>1</v>
      </c>
      <c r="B75" s="93"/>
      <c r="C75" s="43" t="s">
        <v>117</v>
      </c>
      <c r="D75" s="44"/>
      <c r="E75" s="43" t="s">
        <v>11</v>
      </c>
      <c r="F75" s="57"/>
      <c r="G75" s="52">
        <f t="shared" si="27"/>
        <v>0</v>
      </c>
      <c r="H75" s="55">
        <f t="shared" si="28"/>
        <v>0</v>
      </c>
      <c r="I75" s="2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3.5" customHeight="1" x14ac:dyDescent="0.15">
      <c r="A76" s="39">
        <f t="shared" si="26"/>
        <v>1</v>
      </c>
      <c r="B76" s="93"/>
      <c r="C76" s="43" t="s">
        <v>118</v>
      </c>
      <c r="D76" s="44"/>
      <c r="E76" s="43" t="s">
        <v>11</v>
      </c>
      <c r="F76" s="57"/>
      <c r="G76" s="52">
        <f t="shared" si="27"/>
        <v>0</v>
      </c>
      <c r="H76" s="55">
        <f t="shared" si="28"/>
        <v>0</v>
      </c>
      <c r="I76" s="2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3.5" customHeight="1" x14ac:dyDescent="0.15">
      <c r="A77" s="39">
        <f t="shared" si="26"/>
        <v>1</v>
      </c>
      <c r="B77" s="93"/>
      <c r="C77" s="43" t="s">
        <v>119</v>
      </c>
      <c r="D77" s="44"/>
      <c r="E77" s="43" t="s">
        <v>11</v>
      </c>
      <c r="F77" s="57"/>
      <c r="G77" s="52">
        <f t="shared" si="27"/>
        <v>0</v>
      </c>
      <c r="H77" s="55">
        <f t="shared" si="28"/>
        <v>0</v>
      </c>
      <c r="I77" s="2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3.5" customHeight="1" x14ac:dyDescent="0.15">
      <c r="A78" s="39">
        <f t="shared" si="26"/>
        <v>4.333333333333333</v>
      </c>
      <c r="B78" s="93"/>
      <c r="C78" s="43" t="s">
        <v>120</v>
      </c>
      <c r="D78" s="44"/>
      <c r="E78" s="43" t="s">
        <v>44</v>
      </c>
      <c r="F78" s="57"/>
      <c r="G78" s="52">
        <f t="shared" si="27"/>
        <v>0</v>
      </c>
      <c r="H78" s="55">
        <f t="shared" si="28"/>
        <v>0</v>
      </c>
      <c r="I78" s="2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3.5" customHeight="1" x14ac:dyDescent="0.15">
      <c r="A79" s="39">
        <f t="shared" si="26"/>
        <v>1</v>
      </c>
      <c r="B79" s="93"/>
      <c r="C79" s="43" t="s">
        <v>121</v>
      </c>
      <c r="D79" s="44"/>
      <c r="E79" s="43" t="s">
        <v>11</v>
      </c>
      <c r="F79" s="57"/>
      <c r="G79" s="52">
        <f t="shared" si="27"/>
        <v>0</v>
      </c>
      <c r="H79" s="55">
        <f t="shared" si="28"/>
        <v>0</v>
      </c>
      <c r="I79" s="2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3.5" customHeight="1" x14ac:dyDescent="0.15">
      <c r="A80" s="39">
        <f t="shared" si="26"/>
        <v>1</v>
      </c>
      <c r="B80" s="93"/>
      <c r="C80" s="43" t="s">
        <v>122</v>
      </c>
      <c r="D80" s="44"/>
      <c r="E80" s="43" t="s">
        <v>11</v>
      </c>
      <c r="F80" s="57"/>
      <c r="G80" s="52">
        <f t="shared" si="27"/>
        <v>0</v>
      </c>
      <c r="H80" s="55">
        <f t="shared" si="28"/>
        <v>0</v>
      </c>
      <c r="I80" s="2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3.5" customHeight="1" x14ac:dyDescent="0.15">
      <c r="A81" s="39">
        <f t="shared" si="26"/>
        <v>1</v>
      </c>
      <c r="B81" s="93"/>
      <c r="C81" s="43" t="s">
        <v>16</v>
      </c>
      <c r="D81" s="44"/>
      <c r="E81" s="43" t="s">
        <v>11</v>
      </c>
      <c r="F81" s="57"/>
      <c r="G81" s="52">
        <f t="shared" si="27"/>
        <v>0</v>
      </c>
      <c r="H81" s="55">
        <f t="shared" si="28"/>
        <v>0</v>
      </c>
      <c r="I81" s="2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3.5" customHeight="1" x14ac:dyDescent="0.15">
      <c r="A82" s="39">
        <f t="shared" si="26"/>
        <v>1</v>
      </c>
      <c r="B82" s="93"/>
      <c r="C82" s="43" t="s">
        <v>17</v>
      </c>
      <c r="D82" s="44"/>
      <c r="E82" s="43" t="s">
        <v>11</v>
      </c>
      <c r="F82" s="57"/>
      <c r="G82" s="52">
        <f t="shared" si="27"/>
        <v>0</v>
      </c>
      <c r="H82" s="55">
        <f t="shared" si="28"/>
        <v>0</v>
      </c>
      <c r="I82" s="2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3.5" customHeight="1" x14ac:dyDescent="0.15">
      <c r="A83" s="39">
        <f t="shared" si="26"/>
        <v>1</v>
      </c>
      <c r="B83" s="93"/>
      <c r="C83" s="43" t="s">
        <v>17</v>
      </c>
      <c r="D83" s="44"/>
      <c r="E83" s="43" t="s">
        <v>11</v>
      </c>
      <c r="F83" s="57"/>
      <c r="G83" s="52">
        <f t="shared" si="27"/>
        <v>0</v>
      </c>
      <c r="H83" s="55">
        <f t="shared" si="28"/>
        <v>0</v>
      </c>
      <c r="I83" s="2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3.5" customHeight="1" x14ac:dyDescent="0.15">
      <c r="A84" s="45"/>
      <c r="B84" s="130"/>
      <c r="C84" s="131"/>
      <c r="D84" s="65"/>
      <c r="E84" s="63"/>
      <c r="F84" s="63"/>
      <c r="G84" s="65"/>
      <c r="H84" s="67"/>
      <c r="I84" s="2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3.5" customHeight="1" x14ac:dyDescent="0.15">
      <c r="A85" s="69"/>
      <c r="B85" s="132"/>
      <c r="C85" s="132"/>
      <c r="D85" s="132"/>
      <c r="E85" s="132"/>
      <c r="F85" s="132"/>
      <c r="G85" s="132"/>
      <c r="H85" s="132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</row>
    <row r="86" spans="1:22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</row>
    <row r="87" spans="1:22" ht="13.5" customHeight="1" x14ac:dyDescent="0.15">
      <c r="A87" s="69"/>
      <c r="B87" s="69"/>
      <c r="C87" s="69"/>
      <c r="D87" s="69"/>
      <c r="E87" s="114" t="s">
        <v>124</v>
      </c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</row>
    <row r="88" spans="1:22" ht="13.5" customHeight="1" x14ac:dyDescent="0.15">
      <c r="A88" s="69"/>
      <c r="B88" s="69"/>
      <c r="C88" s="69"/>
      <c r="D88" s="69"/>
      <c r="E88" s="114" t="s">
        <v>44</v>
      </c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</row>
    <row r="89" spans="1:22" ht="13.5" customHeight="1" x14ac:dyDescent="0.15">
      <c r="A89" s="69"/>
      <c r="B89" s="69"/>
      <c r="C89" s="69"/>
      <c r="D89" s="69"/>
      <c r="E89" s="114" t="s">
        <v>11</v>
      </c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</row>
    <row r="90" spans="1:22" ht="13.5" customHeight="1" x14ac:dyDescent="0.15">
      <c r="A90" s="69"/>
      <c r="B90" s="69"/>
      <c r="C90" s="69"/>
      <c r="D90" s="69"/>
      <c r="E90" s="114" t="s">
        <v>126</v>
      </c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</row>
    <row r="91" spans="1:22" ht="13.5" customHeight="1" x14ac:dyDescent="0.15">
      <c r="A91" s="69"/>
      <c r="B91" s="69"/>
      <c r="C91" s="69"/>
      <c r="D91" s="69"/>
      <c r="E91" s="114" t="s">
        <v>127</v>
      </c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</row>
    <row r="92" spans="1:22" ht="13.5" customHeight="1" x14ac:dyDescent="0.15">
      <c r="A92" s="69"/>
      <c r="B92" s="69"/>
      <c r="C92" s="69"/>
      <c r="D92" s="69"/>
      <c r="E92" s="114" t="s">
        <v>12</v>
      </c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</row>
    <row r="93" spans="1:22" ht="13.5" customHeight="1" x14ac:dyDescent="0.1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</row>
    <row r="94" spans="1:22" ht="13.5" customHeight="1" x14ac:dyDescent="0.1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</row>
    <row r="95" spans="1:22" ht="13.5" customHeight="1" x14ac:dyDescent="0.1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</row>
    <row r="96" spans="1:22" ht="13.5" customHeight="1" x14ac:dyDescent="0.1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</row>
    <row r="97" spans="1:22" ht="13.5" customHeight="1" x14ac:dyDescent="0.1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</row>
    <row r="98" spans="1:22" ht="13.5" customHeight="1" x14ac:dyDescent="0.1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</row>
    <row r="99" spans="1:22" ht="13.5" customHeight="1" x14ac:dyDescent="0.1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</row>
    <row r="100" spans="1:22" ht="13.5" customHeight="1" x14ac:dyDescent="0.1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</row>
  </sheetData>
  <mergeCells count="20">
    <mergeCell ref="L26:M26"/>
    <mergeCell ref="L27:M27"/>
    <mergeCell ref="J5:R5"/>
    <mergeCell ref="J6:Q6"/>
    <mergeCell ref="R7:S7"/>
    <mergeCell ref="R8:S8"/>
    <mergeCell ref="J8:K8"/>
    <mergeCell ref="M8:P8"/>
    <mergeCell ref="J10:L10"/>
    <mergeCell ref="B16:C16"/>
    <mergeCell ref="B17:C17"/>
    <mergeCell ref="B8:C8"/>
    <mergeCell ref="B6:C6"/>
    <mergeCell ref="B4:E4"/>
    <mergeCell ref="B7:D7"/>
    <mergeCell ref="B27:C27"/>
    <mergeCell ref="B39:C39"/>
    <mergeCell ref="B50:C50"/>
    <mergeCell ref="B59:C59"/>
    <mergeCell ref="B71:C71"/>
  </mergeCells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6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6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6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7">
        <f t="shared" si="1"/>
        <v>0</v>
      </c>
    </row>
    <row r="6" spans="1:36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2">
        <f t="shared" ref="AJ6:AJ13" si="2">SUM(E6:AI6)</f>
        <v>0</v>
      </c>
    </row>
    <row r="7" spans="1:36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2">
        <f t="shared" si="2"/>
        <v>0</v>
      </c>
    </row>
    <row r="8" spans="1:36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2">
        <f t="shared" si="2"/>
        <v>0</v>
      </c>
    </row>
    <row r="9" spans="1:36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2">
        <f t="shared" si="2"/>
        <v>0</v>
      </c>
    </row>
    <row r="10" spans="1:36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2">
        <f t="shared" si="2"/>
        <v>0</v>
      </c>
    </row>
    <row r="11" spans="1:36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2">
        <f t="shared" si="2"/>
        <v>0</v>
      </c>
    </row>
    <row r="12" spans="1:36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2">
        <f t="shared" si="2"/>
        <v>0</v>
      </c>
    </row>
    <row r="13" spans="1:36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2">
        <f t="shared" si="2"/>
        <v>0</v>
      </c>
    </row>
    <row r="14" spans="1:36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1"/>
    </row>
    <row r="15" spans="1:36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7">
        <f t="shared" si="3"/>
        <v>0</v>
      </c>
    </row>
    <row r="16" spans="1:36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2">
        <f t="shared" ref="AJ16:AJ25" si="4">SUM(E16:AI16)</f>
        <v>0</v>
      </c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2">
        <f t="shared" si="4"/>
        <v>0</v>
      </c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2">
        <f t="shared" si="4"/>
        <v>0</v>
      </c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2">
        <f t="shared" si="4"/>
        <v>0</v>
      </c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2">
        <f t="shared" si="4"/>
        <v>0</v>
      </c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2">
        <f t="shared" si="4"/>
        <v>0</v>
      </c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2">
        <f t="shared" si="4"/>
        <v>0</v>
      </c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2">
        <f t="shared" si="4"/>
        <v>0</v>
      </c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2">
        <f t="shared" si="4"/>
        <v>0</v>
      </c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2">
        <f t="shared" si="4"/>
        <v>0</v>
      </c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111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9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2">
        <f t="shared" ref="AJ28:AJ36" si="6">SUM(E28:AI28)</f>
        <v>0</v>
      </c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2">
        <f t="shared" si="6"/>
        <v>0</v>
      </c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2">
        <f t="shared" si="6"/>
        <v>0</v>
      </c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2">
        <f t="shared" si="6"/>
        <v>0</v>
      </c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2">
        <f t="shared" si="6"/>
        <v>0</v>
      </c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2">
        <f t="shared" si="6"/>
        <v>0</v>
      </c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2">
        <f t="shared" si="6"/>
        <v>0</v>
      </c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2">
        <f t="shared" si="6"/>
        <v>0</v>
      </c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2">
        <f t="shared" si="6"/>
        <v>0</v>
      </c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1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9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2">
        <f t="shared" ref="AJ39:AJ45" si="8">SUM(E39:AI39)</f>
        <v>0</v>
      </c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2">
        <f t="shared" si="8"/>
        <v>0</v>
      </c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2">
        <f t="shared" si="8"/>
        <v>0</v>
      </c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2">
        <f t="shared" si="8"/>
        <v>0</v>
      </c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2">
        <f t="shared" si="8"/>
        <v>0</v>
      </c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2">
        <f t="shared" si="8"/>
        <v>0</v>
      </c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2">
        <f t="shared" si="8"/>
        <v>0</v>
      </c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2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8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2">
        <f t="shared" ref="AJ48:AJ57" si="10">SUM(E48:AI48)</f>
        <v>0</v>
      </c>
    </row>
    <row r="49" spans="1:36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2">
        <f t="shared" si="10"/>
        <v>0</v>
      </c>
    </row>
    <row r="50" spans="1:36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2">
        <f t="shared" si="10"/>
        <v>0</v>
      </c>
    </row>
    <row r="51" spans="1:36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2">
        <f t="shared" si="10"/>
        <v>0</v>
      </c>
    </row>
    <row r="52" spans="1:36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2">
        <f t="shared" si="10"/>
        <v>0</v>
      </c>
    </row>
    <row r="53" spans="1:36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2">
        <f t="shared" si="10"/>
        <v>0</v>
      </c>
    </row>
    <row r="54" spans="1:36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2">
        <f t="shared" si="10"/>
        <v>0</v>
      </c>
    </row>
    <row r="55" spans="1:36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2">
        <f t="shared" si="10"/>
        <v>0</v>
      </c>
    </row>
    <row r="56" spans="1:36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2">
        <f t="shared" si="10"/>
        <v>0</v>
      </c>
    </row>
    <row r="57" spans="1:36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2">
        <f t="shared" si="10"/>
        <v>0</v>
      </c>
    </row>
    <row r="58" spans="1:36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111"/>
    </row>
    <row r="59" spans="1:36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9">
        <f t="shared" si="11"/>
        <v>0</v>
      </c>
    </row>
    <row r="60" spans="1:36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2">
        <f t="shared" ref="AJ60:AJ71" si="12">SUM(E60:AI60)</f>
        <v>0</v>
      </c>
    </row>
    <row r="61" spans="1:36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2">
        <f t="shared" si="12"/>
        <v>0</v>
      </c>
    </row>
    <row r="62" spans="1:36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2">
        <f t="shared" si="12"/>
        <v>0</v>
      </c>
    </row>
    <row r="63" spans="1:36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2">
        <f t="shared" si="12"/>
        <v>0</v>
      </c>
    </row>
    <row r="64" spans="1:36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2">
        <f t="shared" si="12"/>
        <v>0</v>
      </c>
    </row>
    <row r="65" spans="1:36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2">
        <f t="shared" si="12"/>
        <v>0</v>
      </c>
    </row>
    <row r="66" spans="1:36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2">
        <f t="shared" si="12"/>
        <v>0</v>
      </c>
    </row>
    <row r="67" spans="1:36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2">
        <f t="shared" si="12"/>
        <v>0</v>
      </c>
    </row>
    <row r="68" spans="1:36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2">
        <f t="shared" si="12"/>
        <v>0</v>
      </c>
    </row>
    <row r="69" spans="1:36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2">
        <f t="shared" si="12"/>
        <v>0</v>
      </c>
    </row>
    <row r="70" spans="1:36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2">
        <f t="shared" si="12"/>
        <v>0</v>
      </c>
    </row>
    <row r="71" spans="1:36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2">
        <f t="shared" si="12"/>
        <v>0</v>
      </c>
    </row>
    <row r="72" spans="1:36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5"/>
    </row>
    <row r="73" spans="1:36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6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6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6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6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7">
        <f t="shared" si="1"/>
        <v>0</v>
      </c>
    </row>
    <row r="6" spans="1:36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2">
        <f t="shared" ref="AJ6:AJ13" si="2">SUM(E6:AI6)</f>
        <v>0</v>
      </c>
    </row>
    <row r="7" spans="1:36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2">
        <f t="shared" si="2"/>
        <v>0</v>
      </c>
    </row>
    <row r="8" spans="1:36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2">
        <f t="shared" si="2"/>
        <v>0</v>
      </c>
    </row>
    <row r="9" spans="1:36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2">
        <f t="shared" si="2"/>
        <v>0</v>
      </c>
    </row>
    <row r="10" spans="1:36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2">
        <f t="shared" si="2"/>
        <v>0</v>
      </c>
    </row>
    <row r="11" spans="1:36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2">
        <f t="shared" si="2"/>
        <v>0</v>
      </c>
    </row>
    <row r="12" spans="1:36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2">
        <f t="shared" si="2"/>
        <v>0</v>
      </c>
    </row>
    <row r="13" spans="1:36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2">
        <f t="shared" si="2"/>
        <v>0</v>
      </c>
    </row>
    <row r="14" spans="1:36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1"/>
    </row>
    <row r="15" spans="1:36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7">
        <f t="shared" si="3"/>
        <v>0</v>
      </c>
    </row>
    <row r="16" spans="1:36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2">
        <f t="shared" ref="AJ16:AJ25" si="4">SUM(E16:AI16)</f>
        <v>0</v>
      </c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2">
        <f t="shared" si="4"/>
        <v>0</v>
      </c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2">
        <f t="shared" si="4"/>
        <v>0</v>
      </c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2">
        <f t="shared" si="4"/>
        <v>0</v>
      </c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2">
        <f t="shared" si="4"/>
        <v>0</v>
      </c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2">
        <f t="shared" si="4"/>
        <v>0</v>
      </c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2">
        <f t="shared" si="4"/>
        <v>0</v>
      </c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2">
        <f t="shared" si="4"/>
        <v>0</v>
      </c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2">
        <f t="shared" si="4"/>
        <v>0</v>
      </c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2">
        <f t="shared" si="4"/>
        <v>0</v>
      </c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111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9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2">
        <f t="shared" ref="AJ28:AJ36" si="6">SUM(E28:AI28)</f>
        <v>0</v>
      </c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2">
        <f t="shared" si="6"/>
        <v>0</v>
      </c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2">
        <f t="shared" si="6"/>
        <v>0</v>
      </c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2">
        <f t="shared" si="6"/>
        <v>0</v>
      </c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2">
        <f t="shared" si="6"/>
        <v>0</v>
      </c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2">
        <f t="shared" si="6"/>
        <v>0</v>
      </c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2">
        <f t="shared" si="6"/>
        <v>0</v>
      </c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2">
        <f t="shared" si="6"/>
        <v>0</v>
      </c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2">
        <f t="shared" si="6"/>
        <v>0</v>
      </c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1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9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2">
        <f t="shared" ref="AJ39:AJ45" si="8">SUM(E39:AI39)</f>
        <v>0</v>
      </c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2">
        <f t="shared" si="8"/>
        <v>0</v>
      </c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2">
        <f t="shared" si="8"/>
        <v>0</v>
      </c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2">
        <f t="shared" si="8"/>
        <v>0</v>
      </c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2">
        <f t="shared" si="8"/>
        <v>0</v>
      </c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2">
        <f t="shared" si="8"/>
        <v>0</v>
      </c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2">
        <f t="shared" si="8"/>
        <v>0</v>
      </c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2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8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2">
        <f t="shared" ref="AJ48:AJ57" si="10">SUM(E48:AI48)</f>
        <v>0</v>
      </c>
    </row>
    <row r="49" spans="1:36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2">
        <f t="shared" si="10"/>
        <v>0</v>
      </c>
    </row>
    <row r="50" spans="1:36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2">
        <f t="shared" si="10"/>
        <v>0</v>
      </c>
    </row>
    <row r="51" spans="1:36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2">
        <f t="shared" si="10"/>
        <v>0</v>
      </c>
    </row>
    <row r="52" spans="1:36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2">
        <f t="shared" si="10"/>
        <v>0</v>
      </c>
    </row>
    <row r="53" spans="1:36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2">
        <f t="shared" si="10"/>
        <v>0</v>
      </c>
    </row>
    <row r="54" spans="1:36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2">
        <f t="shared" si="10"/>
        <v>0</v>
      </c>
    </row>
    <row r="55" spans="1:36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2">
        <f t="shared" si="10"/>
        <v>0</v>
      </c>
    </row>
    <row r="56" spans="1:36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2">
        <f t="shared" si="10"/>
        <v>0</v>
      </c>
    </row>
    <row r="57" spans="1:36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2">
        <f t="shared" si="10"/>
        <v>0</v>
      </c>
    </row>
    <row r="58" spans="1:36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111"/>
    </row>
    <row r="59" spans="1:36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9">
        <f t="shared" si="11"/>
        <v>0</v>
      </c>
    </row>
    <row r="60" spans="1:36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2">
        <f t="shared" ref="AJ60:AJ71" si="12">SUM(E60:AI60)</f>
        <v>0</v>
      </c>
    </row>
    <row r="61" spans="1:36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2">
        <f t="shared" si="12"/>
        <v>0</v>
      </c>
    </row>
    <row r="62" spans="1:36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2">
        <f t="shared" si="12"/>
        <v>0</v>
      </c>
    </row>
    <row r="63" spans="1:36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2">
        <f t="shared" si="12"/>
        <v>0</v>
      </c>
    </row>
    <row r="64" spans="1:36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2">
        <f t="shared" si="12"/>
        <v>0</v>
      </c>
    </row>
    <row r="65" spans="1:36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2">
        <f t="shared" si="12"/>
        <v>0</v>
      </c>
    </row>
    <row r="66" spans="1:36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2">
        <f t="shared" si="12"/>
        <v>0</v>
      </c>
    </row>
    <row r="67" spans="1:36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2">
        <f t="shared" si="12"/>
        <v>0</v>
      </c>
    </row>
    <row r="68" spans="1:36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2">
        <f t="shared" si="12"/>
        <v>0</v>
      </c>
    </row>
    <row r="69" spans="1:36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2">
        <f t="shared" si="12"/>
        <v>0</v>
      </c>
    </row>
    <row r="70" spans="1:36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2">
        <f t="shared" si="12"/>
        <v>0</v>
      </c>
    </row>
    <row r="71" spans="1:36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2">
        <f t="shared" si="12"/>
        <v>0</v>
      </c>
    </row>
    <row r="72" spans="1:36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5"/>
    </row>
    <row r="73" spans="1:36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6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6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6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6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7">
        <f t="shared" si="1"/>
        <v>0</v>
      </c>
    </row>
    <row r="6" spans="1:36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2">
        <f t="shared" ref="AJ6:AJ13" si="2">SUM(E6:AI6)</f>
        <v>0</v>
      </c>
    </row>
    <row r="7" spans="1:36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2">
        <f t="shared" si="2"/>
        <v>0</v>
      </c>
    </row>
    <row r="8" spans="1:36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2">
        <f t="shared" si="2"/>
        <v>0</v>
      </c>
    </row>
    <row r="9" spans="1:36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2">
        <f t="shared" si="2"/>
        <v>0</v>
      </c>
    </row>
    <row r="10" spans="1:36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2">
        <f t="shared" si="2"/>
        <v>0</v>
      </c>
    </row>
    <row r="11" spans="1:36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2">
        <f t="shared" si="2"/>
        <v>0</v>
      </c>
    </row>
    <row r="12" spans="1:36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2">
        <f t="shared" si="2"/>
        <v>0</v>
      </c>
    </row>
    <row r="13" spans="1:36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2">
        <f t="shared" si="2"/>
        <v>0</v>
      </c>
    </row>
    <row r="14" spans="1:36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1"/>
    </row>
    <row r="15" spans="1:36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7">
        <f t="shared" si="3"/>
        <v>0</v>
      </c>
    </row>
    <row r="16" spans="1:36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2">
        <f t="shared" ref="AJ16:AJ25" si="4">SUM(E16:AI16)</f>
        <v>0</v>
      </c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2">
        <f t="shared" si="4"/>
        <v>0</v>
      </c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2">
        <f t="shared" si="4"/>
        <v>0</v>
      </c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2">
        <f t="shared" si="4"/>
        <v>0</v>
      </c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2">
        <f t="shared" si="4"/>
        <v>0</v>
      </c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2">
        <f t="shared" si="4"/>
        <v>0</v>
      </c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2">
        <f t="shared" si="4"/>
        <v>0</v>
      </c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2">
        <f t="shared" si="4"/>
        <v>0</v>
      </c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2">
        <f t="shared" si="4"/>
        <v>0</v>
      </c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2">
        <f t="shared" si="4"/>
        <v>0</v>
      </c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111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9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2">
        <f t="shared" ref="AJ28:AJ36" si="6">SUM(E28:AI28)</f>
        <v>0</v>
      </c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2">
        <f t="shared" si="6"/>
        <v>0</v>
      </c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2">
        <f t="shared" si="6"/>
        <v>0</v>
      </c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2">
        <f t="shared" si="6"/>
        <v>0</v>
      </c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2">
        <f t="shared" si="6"/>
        <v>0</v>
      </c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2">
        <f t="shared" si="6"/>
        <v>0</v>
      </c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2">
        <f t="shared" si="6"/>
        <v>0</v>
      </c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2">
        <f t="shared" si="6"/>
        <v>0</v>
      </c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2">
        <f t="shared" si="6"/>
        <v>0</v>
      </c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1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9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2">
        <f t="shared" ref="AJ39:AJ45" si="8">SUM(E39:AI39)</f>
        <v>0</v>
      </c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2">
        <f t="shared" si="8"/>
        <v>0</v>
      </c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2">
        <f t="shared" si="8"/>
        <v>0</v>
      </c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2">
        <f t="shared" si="8"/>
        <v>0</v>
      </c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2">
        <f t="shared" si="8"/>
        <v>0</v>
      </c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2">
        <f t="shared" si="8"/>
        <v>0</v>
      </c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2">
        <f t="shared" si="8"/>
        <v>0</v>
      </c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2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8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2">
        <f t="shared" ref="AJ48:AJ57" si="10">SUM(E48:AI48)</f>
        <v>0</v>
      </c>
    </row>
    <row r="49" spans="1:36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2">
        <f t="shared" si="10"/>
        <v>0</v>
      </c>
    </row>
    <row r="50" spans="1:36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2">
        <f t="shared" si="10"/>
        <v>0</v>
      </c>
    </row>
    <row r="51" spans="1:36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2">
        <f t="shared" si="10"/>
        <v>0</v>
      </c>
    </row>
    <row r="52" spans="1:36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2">
        <f t="shared" si="10"/>
        <v>0</v>
      </c>
    </row>
    <row r="53" spans="1:36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2">
        <f t="shared" si="10"/>
        <v>0</v>
      </c>
    </row>
    <row r="54" spans="1:36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2">
        <f t="shared" si="10"/>
        <v>0</v>
      </c>
    </row>
    <row r="55" spans="1:36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2">
        <f t="shared" si="10"/>
        <v>0</v>
      </c>
    </row>
    <row r="56" spans="1:36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2">
        <f t="shared" si="10"/>
        <v>0</v>
      </c>
    </row>
    <row r="57" spans="1:36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2">
        <f t="shared" si="10"/>
        <v>0</v>
      </c>
    </row>
    <row r="58" spans="1:36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111"/>
    </row>
    <row r="59" spans="1:36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9">
        <f t="shared" si="11"/>
        <v>0</v>
      </c>
    </row>
    <row r="60" spans="1:36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2">
        <f t="shared" ref="AJ60:AJ71" si="12">SUM(E60:AI60)</f>
        <v>0</v>
      </c>
    </row>
    <row r="61" spans="1:36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2">
        <f t="shared" si="12"/>
        <v>0</v>
      </c>
    </row>
    <row r="62" spans="1:36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2">
        <f t="shared" si="12"/>
        <v>0</v>
      </c>
    </row>
    <row r="63" spans="1:36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2">
        <f t="shared" si="12"/>
        <v>0</v>
      </c>
    </row>
    <row r="64" spans="1:36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2">
        <f t="shared" si="12"/>
        <v>0</v>
      </c>
    </row>
    <row r="65" spans="1:36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2">
        <f t="shared" si="12"/>
        <v>0</v>
      </c>
    </row>
    <row r="66" spans="1:36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2">
        <f t="shared" si="12"/>
        <v>0</v>
      </c>
    </row>
    <row r="67" spans="1:36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2">
        <f t="shared" si="12"/>
        <v>0</v>
      </c>
    </row>
    <row r="68" spans="1:36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2">
        <f t="shared" si="12"/>
        <v>0</v>
      </c>
    </row>
    <row r="69" spans="1:36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2">
        <f t="shared" si="12"/>
        <v>0</v>
      </c>
    </row>
    <row r="70" spans="1:36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2">
        <f t="shared" si="12"/>
        <v>0</v>
      </c>
    </row>
    <row r="71" spans="1:36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2">
        <f t="shared" si="12"/>
        <v>0</v>
      </c>
    </row>
    <row r="72" spans="1:36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5"/>
    </row>
    <row r="73" spans="1:36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6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6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6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6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7">
        <f t="shared" si="1"/>
        <v>0</v>
      </c>
    </row>
    <row r="6" spans="1:36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2">
        <f t="shared" ref="AJ6:AJ13" si="2">SUM(E6:AI6)</f>
        <v>0</v>
      </c>
    </row>
    <row r="7" spans="1:36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2">
        <f t="shared" si="2"/>
        <v>0</v>
      </c>
    </row>
    <row r="8" spans="1:36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2">
        <f t="shared" si="2"/>
        <v>0</v>
      </c>
    </row>
    <row r="9" spans="1:36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2">
        <f t="shared" si="2"/>
        <v>0</v>
      </c>
    </row>
    <row r="10" spans="1:36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2">
        <f t="shared" si="2"/>
        <v>0</v>
      </c>
    </row>
    <row r="11" spans="1:36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2">
        <f t="shared" si="2"/>
        <v>0</v>
      </c>
    </row>
    <row r="12" spans="1:36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2">
        <f t="shared" si="2"/>
        <v>0</v>
      </c>
    </row>
    <row r="13" spans="1:36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2">
        <f t="shared" si="2"/>
        <v>0</v>
      </c>
    </row>
    <row r="14" spans="1:36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1"/>
    </row>
    <row r="15" spans="1:36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7">
        <f t="shared" si="3"/>
        <v>0</v>
      </c>
    </row>
    <row r="16" spans="1:36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2">
        <f t="shared" ref="AJ16:AJ25" si="4">SUM(E16:AI16)</f>
        <v>0</v>
      </c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2">
        <f t="shared" si="4"/>
        <v>0</v>
      </c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2">
        <f t="shared" si="4"/>
        <v>0</v>
      </c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2">
        <f t="shared" si="4"/>
        <v>0</v>
      </c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2">
        <f t="shared" si="4"/>
        <v>0</v>
      </c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2">
        <f t="shared" si="4"/>
        <v>0</v>
      </c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2">
        <f t="shared" si="4"/>
        <v>0</v>
      </c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2">
        <f t="shared" si="4"/>
        <v>0</v>
      </c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2">
        <f t="shared" si="4"/>
        <v>0</v>
      </c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2">
        <f t="shared" si="4"/>
        <v>0</v>
      </c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111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9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2">
        <f t="shared" ref="AJ28:AJ36" si="6">SUM(E28:AI28)</f>
        <v>0</v>
      </c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2">
        <f t="shared" si="6"/>
        <v>0</v>
      </c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2">
        <f t="shared" si="6"/>
        <v>0</v>
      </c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2">
        <f t="shared" si="6"/>
        <v>0</v>
      </c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2">
        <f t="shared" si="6"/>
        <v>0</v>
      </c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2">
        <f t="shared" si="6"/>
        <v>0</v>
      </c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2">
        <f t="shared" si="6"/>
        <v>0</v>
      </c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2">
        <f t="shared" si="6"/>
        <v>0</v>
      </c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2">
        <f t="shared" si="6"/>
        <v>0</v>
      </c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1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9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2">
        <f t="shared" ref="AJ39:AJ45" si="8">SUM(E39:AI39)</f>
        <v>0</v>
      </c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2">
        <f t="shared" si="8"/>
        <v>0</v>
      </c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2">
        <f t="shared" si="8"/>
        <v>0</v>
      </c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2">
        <f t="shared" si="8"/>
        <v>0</v>
      </c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2">
        <f t="shared" si="8"/>
        <v>0</v>
      </c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2">
        <f t="shared" si="8"/>
        <v>0</v>
      </c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2">
        <f t="shared" si="8"/>
        <v>0</v>
      </c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2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8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2">
        <f t="shared" ref="AJ48:AJ57" si="10">SUM(E48:AI48)</f>
        <v>0</v>
      </c>
    </row>
    <row r="49" spans="1:36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2">
        <f t="shared" si="10"/>
        <v>0</v>
      </c>
    </row>
    <row r="50" spans="1:36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2">
        <f t="shared" si="10"/>
        <v>0</v>
      </c>
    </row>
    <row r="51" spans="1:36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2">
        <f t="shared" si="10"/>
        <v>0</v>
      </c>
    </row>
    <row r="52" spans="1:36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2">
        <f t="shared" si="10"/>
        <v>0</v>
      </c>
    </row>
    <row r="53" spans="1:36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2">
        <f t="shared" si="10"/>
        <v>0</v>
      </c>
    </row>
    <row r="54" spans="1:36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2">
        <f t="shared" si="10"/>
        <v>0</v>
      </c>
    </row>
    <row r="55" spans="1:36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2">
        <f t="shared" si="10"/>
        <v>0</v>
      </c>
    </row>
    <row r="56" spans="1:36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2">
        <f t="shared" si="10"/>
        <v>0</v>
      </c>
    </row>
    <row r="57" spans="1:36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2">
        <f t="shared" si="10"/>
        <v>0</v>
      </c>
    </row>
    <row r="58" spans="1:36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111"/>
    </row>
    <row r="59" spans="1:36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9">
        <f t="shared" si="11"/>
        <v>0</v>
      </c>
    </row>
    <row r="60" spans="1:36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2">
        <f t="shared" ref="AJ60:AJ71" si="12">SUM(E60:AI60)</f>
        <v>0</v>
      </c>
    </row>
    <row r="61" spans="1:36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2">
        <f t="shared" si="12"/>
        <v>0</v>
      </c>
    </row>
    <row r="62" spans="1:36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2">
        <f t="shared" si="12"/>
        <v>0</v>
      </c>
    </row>
    <row r="63" spans="1:36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2">
        <f t="shared" si="12"/>
        <v>0</v>
      </c>
    </row>
    <row r="64" spans="1:36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2">
        <f t="shared" si="12"/>
        <v>0</v>
      </c>
    </row>
    <row r="65" spans="1:36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2">
        <f t="shared" si="12"/>
        <v>0</v>
      </c>
    </row>
    <row r="66" spans="1:36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2">
        <f t="shared" si="12"/>
        <v>0</v>
      </c>
    </row>
    <row r="67" spans="1:36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2">
        <f t="shared" si="12"/>
        <v>0</v>
      </c>
    </row>
    <row r="68" spans="1:36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2">
        <f t="shared" si="12"/>
        <v>0</v>
      </c>
    </row>
    <row r="69" spans="1:36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2">
        <f t="shared" si="12"/>
        <v>0</v>
      </c>
    </row>
    <row r="70" spans="1:36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2">
        <f t="shared" si="12"/>
        <v>0</v>
      </c>
    </row>
    <row r="71" spans="1:36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2">
        <f t="shared" si="12"/>
        <v>0</v>
      </c>
    </row>
    <row r="72" spans="1:36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5"/>
    </row>
    <row r="73" spans="1:36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6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7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7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7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7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7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5">
        <f t="shared" si="1"/>
        <v>0</v>
      </c>
    </row>
    <row r="6" spans="1:37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>
        <f t="shared" ref="AJ6:AJ13" si="2">SUM(E6:AI6)</f>
        <v>0</v>
      </c>
      <c r="AK6" s="188"/>
    </row>
    <row r="7" spans="1:37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>
        <f t="shared" si="2"/>
        <v>0</v>
      </c>
      <c r="AK7" s="188"/>
    </row>
    <row r="8" spans="1:37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>
        <f t="shared" si="2"/>
        <v>0</v>
      </c>
      <c r="AK8" s="188"/>
    </row>
    <row r="9" spans="1:37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>
        <f t="shared" si="2"/>
        <v>0</v>
      </c>
      <c r="AK9" s="188"/>
    </row>
    <row r="10" spans="1:37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>
        <f t="shared" si="2"/>
        <v>0</v>
      </c>
      <c r="AK10" s="188"/>
    </row>
    <row r="11" spans="1:37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>
        <f t="shared" si="2"/>
        <v>0</v>
      </c>
      <c r="AK11" s="188"/>
    </row>
    <row r="12" spans="1:37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>
        <f t="shared" si="2"/>
        <v>0</v>
      </c>
      <c r="AK12" s="188"/>
    </row>
    <row r="13" spans="1:37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>
        <f t="shared" si="2"/>
        <v>0</v>
      </c>
      <c r="AK13" s="188"/>
    </row>
    <row r="14" spans="1:37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</row>
    <row r="15" spans="1:37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5">
        <f t="shared" si="3"/>
        <v>0</v>
      </c>
    </row>
    <row r="16" spans="1:37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>
        <f t="shared" ref="AJ16:AJ25" si="4">SUM(E16:AI16)</f>
        <v>0</v>
      </c>
      <c r="AK16" s="188"/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>
        <f t="shared" si="4"/>
        <v>0</v>
      </c>
      <c r="AK17" s="188"/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>
        <f t="shared" si="4"/>
        <v>0</v>
      </c>
      <c r="AK18" s="188"/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>
        <f t="shared" si="4"/>
        <v>0</v>
      </c>
      <c r="AK19" s="188"/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>
        <f t="shared" si="4"/>
        <v>0</v>
      </c>
      <c r="AK20" s="188"/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>
        <f t="shared" si="4"/>
        <v>0</v>
      </c>
      <c r="AK21" s="188"/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>
        <f t="shared" si="4"/>
        <v>0</v>
      </c>
      <c r="AK22" s="188"/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>
        <f t="shared" si="4"/>
        <v>0</v>
      </c>
      <c r="AK23" s="188"/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>
        <f t="shared" si="4"/>
        <v>0</v>
      </c>
      <c r="AK24" s="188"/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>
        <f t="shared" si="4"/>
        <v>0</v>
      </c>
      <c r="AK25" s="188"/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8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>
        <f t="shared" ref="AJ28:AJ36" si="6">SUM(E28:AI28)</f>
        <v>0</v>
      </c>
      <c r="AK28" s="188"/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>
        <f t="shared" si="6"/>
        <v>0</v>
      </c>
      <c r="AK29" s="188"/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>
        <f t="shared" si="6"/>
        <v>0</v>
      </c>
      <c r="AK30" s="188"/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>
        <f t="shared" si="6"/>
        <v>0</v>
      </c>
      <c r="AK31" s="188"/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>
        <f t="shared" si="6"/>
        <v>0</v>
      </c>
      <c r="AK32" s="188"/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>
        <f t="shared" si="6"/>
        <v>0</v>
      </c>
      <c r="AK33" s="188"/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>
        <f t="shared" si="6"/>
        <v>0</v>
      </c>
      <c r="AK34" s="188"/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>
        <f t="shared" si="6"/>
        <v>0</v>
      </c>
      <c r="AK35" s="188"/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>
        <f t="shared" si="6"/>
        <v>0</v>
      </c>
      <c r="AK36" s="188"/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8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>
        <f t="shared" ref="AJ39:AJ45" si="8">SUM(E39:AI39)</f>
        <v>0</v>
      </c>
      <c r="AK39" s="188"/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>
        <f t="shared" si="8"/>
        <v>0</v>
      </c>
      <c r="AK40" s="188"/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>
        <f t="shared" si="8"/>
        <v>0</v>
      </c>
      <c r="AK41" s="188"/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>
        <f t="shared" si="8"/>
        <v>0</v>
      </c>
      <c r="AK42" s="188"/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>
        <f t="shared" si="8"/>
        <v>0</v>
      </c>
      <c r="AK43" s="188"/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>
        <f t="shared" si="8"/>
        <v>0</v>
      </c>
      <c r="AK44" s="188"/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>
        <f t="shared" si="8"/>
        <v>0</v>
      </c>
      <c r="AK45" s="188"/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188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16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>
        <f t="shared" ref="AJ48:AJ57" si="10">SUM(E48:AI48)</f>
        <v>0</v>
      </c>
      <c r="AK48" s="188"/>
    </row>
    <row r="49" spans="1:37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>
        <f t="shared" si="10"/>
        <v>0</v>
      </c>
      <c r="AK49" s="188"/>
    </row>
    <row r="50" spans="1:37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>
        <f t="shared" si="10"/>
        <v>0</v>
      </c>
      <c r="AK50" s="188"/>
    </row>
    <row r="51" spans="1:37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>
        <f t="shared" si="10"/>
        <v>0</v>
      </c>
      <c r="AK51" s="188"/>
    </row>
    <row r="52" spans="1:37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>
        <f t="shared" si="10"/>
        <v>0</v>
      </c>
      <c r="AK52" s="188"/>
    </row>
    <row r="53" spans="1:37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>
        <f t="shared" si="10"/>
        <v>0</v>
      </c>
      <c r="AK53" s="188"/>
    </row>
    <row r="54" spans="1:37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>
        <f t="shared" si="10"/>
        <v>0</v>
      </c>
      <c r="AK54" s="188"/>
    </row>
    <row r="55" spans="1:37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>
        <f t="shared" si="10"/>
        <v>0</v>
      </c>
      <c r="AK55" s="188"/>
    </row>
    <row r="56" spans="1:37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>
        <f t="shared" si="10"/>
        <v>0</v>
      </c>
      <c r="AK56" s="188"/>
    </row>
    <row r="57" spans="1:37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>
        <f t="shared" si="10"/>
        <v>0</v>
      </c>
      <c r="AK57" s="188"/>
    </row>
    <row r="58" spans="1:37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</row>
    <row r="59" spans="1:37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8">
        <f t="shared" si="11"/>
        <v>0</v>
      </c>
    </row>
    <row r="60" spans="1:37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>
        <f t="shared" ref="AJ60:AJ71" si="12">SUM(E60:AI60)</f>
        <v>0</v>
      </c>
      <c r="AK60" s="188"/>
    </row>
    <row r="61" spans="1:37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>
        <f t="shared" si="12"/>
        <v>0</v>
      </c>
      <c r="AK61" s="188"/>
    </row>
    <row r="62" spans="1:37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>
        <f t="shared" si="12"/>
        <v>0</v>
      </c>
      <c r="AK62" s="188"/>
    </row>
    <row r="63" spans="1:37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>
        <f t="shared" si="12"/>
        <v>0</v>
      </c>
      <c r="AK63" s="188"/>
    </row>
    <row r="64" spans="1:37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>
        <f t="shared" si="12"/>
        <v>0</v>
      </c>
      <c r="AK64" s="188"/>
    </row>
    <row r="65" spans="1:37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>
        <f t="shared" si="12"/>
        <v>0</v>
      </c>
      <c r="AK65" s="188"/>
    </row>
    <row r="66" spans="1:37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>
        <f t="shared" si="12"/>
        <v>0</v>
      </c>
      <c r="AK66" s="188"/>
    </row>
    <row r="67" spans="1:37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>
        <f t="shared" si="12"/>
        <v>0</v>
      </c>
      <c r="AK67" s="188"/>
    </row>
    <row r="68" spans="1:37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>
        <f t="shared" si="12"/>
        <v>0</v>
      </c>
      <c r="AK68" s="188"/>
    </row>
    <row r="69" spans="1:37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>
        <f t="shared" si="12"/>
        <v>0</v>
      </c>
      <c r="AK69" s="188"/>
    </row>
    <row r="70" spans="1:37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>
        <f t="shared" si="12"/>
        <v>0</v>
      </c>
      <c r="AK70" s="188"/>
    </row>
    <row r="71" spans="1:37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>
        <f t="shared" si="12"/>
        <v>0</v>
      </c>
      <c r="AK71" s="188"/>
    </row>
    <row r="72" spans="1:37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</row>
    <row r="73" spans="1:37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7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7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7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7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7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7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7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7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7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7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7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7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5">
        <f t="shared" si="1"/>
        <v>0</v>
      </c>
    </row>
    <row r="6" spans="1:37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>
        <f t="shared" ref="AJ6:AJ13" si="2">SUM(E6:AI6)</f>
        <v>0</v>
      </c>
      <c r="AK6" s="188"/>
    </row>
    <row r="7" spans="1:37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>
        <f t="shared" si="2"/>
        <v>0</v>
      </c>
      <c r="AK7" s="188"/>
    </row>
    <row r="8" spans="1:37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>
        <f t="shared" si="2"/>
        <v>0</v>
      </c>
      <c r="AK8" s="188"/>
    </row>
    <row r="9" spans="1:37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>
        <f t="shared" si="2"/>
        <v>0</v>
      </c>
      <c r="AK9" s="188"/>
    </row>
    <row r="10" spans="1:37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>
        <f t="shared" si="2"/>
        <v>0</v>
      </c>
      <c r="AK10" s="188"/>
    </row>
    <row r="11" spans="1:37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>
        <f t="shared" si="2"/>
        <v>0</v>
      </c>
      <c r="AK11" s="188"/>
    </row>
    <row r="12" spans="1:37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>
        <f t="shared" si="2"/>
        <v>0</v>
      </c>
      <c r="AK12" s="188"/>
    </row>
    <row r="13" spans="1:37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>
        <f t="shared" si="2"/>
        <v>0</v>
      </c>
      <c r="AK13" s="188"/>
    </row>
    <row r="14" spans="1:37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</row>
    <row r="15" spans="1:37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5">
        <f t="shared" si="3"/>
        <v>0</v>
      </c>
    </row>
    <row r="16" spans="1:37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>
        <f t="shared" ref="AJ16:AJ25" si="4">SUM(E16:AI16)</f>
        <v>0</v>
      </c>
      <c r="AK16" s="188"/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>
        <f t="shared" si="4"/>
        <v>0</v>
      </c>
      <c r="AK17" s="188"/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>
        <f t="shared" si="4"/>
        <v>0</v>
      </c>
      <c r="AK18" s="188"/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>
        <f t="shared" si="4"/>
        <v>0</v>
      </c>
      <c r="AK19" s="188"/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>
        <f t="shared" si="4"/>
        <v>0</v>
      </c>
      <c r="AK20" s="188"/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>
        <f t="shared" si="4"/>
        <v>0</v>
      </c>
      <c r="AK21" s="188"/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>
        <f t="shared" si="4"/>
        <v>0</v>
      </c>
      <c r="AK22" s="188"/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>
        <f t="shared" si="4"/>
        <v>0</v>
      </c>
      <c r="AK23" s="188"/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>
        <f t="shared" si="4"/>
        <v>0</v>
      </c>
      <c r="AK24" s="188"/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>
        <f t="shared" si="4"/>
        <v>0</v>
      </c>
      <c r="AK25" s="188"/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8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>
        <f t="shared" ref="AJ28:AJ36" si="6">SUM(E28:AI28)</f>
        <v>0</v>
      </c>
      <c r="AK28" s="188"/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>
        <f t="shared" si="6"/>
        <v>0</v>
      </c>
      <c r="AK29" s="188"/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>
        <f t="shared" si="6"/>
        <v>0</v>
      </c>
      <c r="AK30" s="188"/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>
        <f t="shared" si="6"/>
        <v>0</v>
      </c>
      <c r="AK31" s="188"/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>
        <f t="shared" si="6"/>
        <v>0</v>
      </c>
      <c r="AK32" s="188"/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>
        <f t="shared" si="6"/>
        <v>0</v>
      </c>
      <c r="AK33" s="188"/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>
        <f t="shared" si="6"/>
        <v>0</v>
      </c>
      <c r="AK34" s="188"/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>
        <f t="shared" si="6"/>
        <v>0</v>
      </c>
      <c r="AK35" s="188"/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>
        <f t="shared" si="6"/>
        <v>0</v>
      </c>
      <c r="AK36" s="188"/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8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>
        <f t="shared" ref="AJ39:AJ45" si="8">SUM(E39:AI39)</f>
        <v>0</v>
      </c>
      <c r="AK39" s="188"/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>
        <f t="shared" si="8"/>
        <v>0</v>
      </c>
      <c r="AK40" s="188"/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>
        <f t="shared" si="8"/>
        <v>0</v>
      </c>
      <c r="AK41" s="188"/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>
        <f t="shared" si="8"/>
        <v>0</v>
      </c>
      <c r="AK42" s="188"/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>
        <f t="shared" si="8"/>
        <v>0</v>
      </c>
      <c r="AK43" s="188"/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>
        <f t="shared" si="8"/>
        <v>0</v>
      </c>
      <c r="AK44" s="188"/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>
        <f t="shared" si="8"/>
        <v>0</v>
      </c>
      <c r="AK45" s="188"/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188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16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>
        <f t="shared" ref="AJ48:AJ57" si="10">SUM(E48:AI48)</f>
        <v>0</v>
      </c>
      <c r="AK48" s="188"/>
    </row>
    <row r="49" spans="1:37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>
        <f t="shared" si="10"/>
        <v>0</v>
      </c>
      <c r="AK49" s="188"/>
    </row>
    <row r="50" spans="1:37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>
        <f t="shared" si="10"/>
        <v>0</v>
      </c>
      <c r="AK50" s="188"/>
    </row>
    <row r="51" spans="1:37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>
        <f t="shared" si="10"/>
        <v>0</v>
      </c>
      <c r="AK51" s="188"/>
    </row>
    <row r="52" spans="1:37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>
        <f t="shared" si="10"/>
        <v>0</v>
      </c>
      <c r="AK52" s="188"/>
    </row>
    <row r="53" spans="1:37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>
        <f t="shared" si="10"/>
        <v>0</v>
      </c>
      <c r="AK53" s="188"/>
    </row>
    <row r="54" spans="1:37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>
        <f t="shared" si="10"/>
        <v>0</v>
      </c>
      <c r="AK54" s="188"/>
    </row>
    <row r="55" spans="1:37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>
        <f t="shared" si="10"/>
        <v>0</v>
      </c>
      <c r="AK55" s="188"/>
    </row>
    <row r="56" spans="1:37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>
        <f t="shared" si="10"/>
        <v>0</v>
      </c>
      <c r="AK56" s="188"/>
    </row>
    <row r="57" spans="1:37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>
        <f t="shared" si="10"/>
        <v>0</v>
      </c>
      <c r="AK57" s="188"/>
    </row>
    <row r="58" spans="1:37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</row>
    <row r="59" spans="1:37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8">
        <f t="shared" si="11"/>
        <v>0</v>
      </c>
    </row>
    <row r="60" spans="1:37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>
        <f t="shared" ref="AJ60:AJ71" si="12">SUM(E60:AI60)</f>
        <v>0</v>
      </c>
      <c r="AK60" s="188"/>
    </row>
    <row r="61" spans="1:37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>
        <f t="shared" si="12"/>
        <v>0</v>
      </c>
      <c r="AK61" s="188"/>
    </row>
    <row r="62" spans="1:37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>
        <f t="shared" si="12"/>
        <v>0</v>
      </c>
      <c r="AK62" s="188"/>
    </row>
    <row r="63" spans="1:37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>
        <f t="shared" si="12"/>
        <v>0</v>
      </c>
      <c r="AK63" s="188"/>
    </row>
    <row r="64" spans="1:37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>
        <f t="shared" si="12"/>
        <v>0</v>
      </c>
      <c r="AK64" s="188"/>
    </row>
    <row r="65" spans="1:37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>
        <f t="shared" si="12"/>
        <v>0</v>
      </c>
      <c r="AK65" s="188"/>
    </row>
    <row r="66" spans="1:37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>
        <f t="shared" si="12"/>
        <v>0</v>
      </c>
      <c r="AK66" s="188"/>
    </row>
    <row r="67" spans="1:37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>
        <f t="shared" si="12"/>
        <v>0</v>
      </c>
      <c r="AK67" s="188"/>
    </row>
    <row r="68" spans="1:37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>
        <f t="shared" si="12"/>
        <v>0</v>
      </c>
      <c r="AK68" s="188"/>
    </row>
    <row r="69" spans="1:37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>
        <f t="shared" si="12"/>
        <v>0</v>
      </c>
      <c r="AK69" s="188"/>
    </row>
    <row r="70" spans="1:37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>
        <f t="shared" si="12"/>
        <v>0</v>
      </c>
      <c r="AK70" s="188"/>
    </row>
    <row r="71" spans="1:37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>
        <f t="shared" si="12"/>
        <v>0</v>
      </c>
      <c r="AK71" s="188"/>
    </row>
    <row r="72" spans="1:37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</row>
    <row r="73" spans="1:37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7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7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7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7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7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7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7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7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7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7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7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7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5">
        <f t="shared" si="1"/>
        <v>0</v>
      </c>
    </row>
    <row r="6" spans="1:37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>
        <f t="shared" ref="AJ6:AJ13" si="2">SUM(E6:AI6)</f>
        <v>0</v>
      </c>
      <c r="AK6" s="188"/>
    </row>
    <row r="7" spans="1:37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>
        <f t="shared" si="2"/>
        <v>0</v>
      </c>
      <c r="AK7" s="188"/>
    </row>
    <row r="8" spans="1:37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>
        <f t="shared" si="2"/>
        <v>0</v>
      </c>
      <c r="AK8" s="188"/>
    </row>
    <row r="9" spans="1:37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>
        <f t="shared" si="2"/>
        <v>0</v>
      </c>
      <c r="AK9" s="188"/>
    </row>
    <row r="10" spans="1:37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>
        <f t="shared" si="2"/>
        <v>0</v>
      </c>
      <c r="AK10" s="188"/>
    </row>
    <row r="11" spans="1:37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>
        <f t="shared" si="2"/>
        <v>0</v>
      </c>
      <c r="AK11" s="188"/>
    </row>
    <row r="12" spans="1:37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>
        <f t="shared" si="2"/>
        <v>0</v>
      </c>
      <c r="AK12" s="188"/>
    </row>
    <row r="13" spans="1:37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>
        <f t="shared" si="2"/>
        <v>0</v>
      </c>
      <c r="AK13" s="188"/>
    </row>
    <row r="14" spans="1:37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</row>
    <row r="15" spans="1:37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5">
        <f t="shared" si="3"/>
        <v>0</v>
      </c>
    </row>
    <row r="16" spans="1:37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>
        <f t="shared" ref="AJ16:AJ25" si="4">SUM(E16:AI16)</f>
        <v>0</v>
      </c>
      <c r="AK16" s="188"/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>
        <f t="shared" si="4"/>
        <v>0</v>
      </c>
      <c r="AK17" s="188"/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>
        <f t="shared" si="4"/>
        <v>0</v>
      </c>
      <c r="AK18" s="188"/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>
        <f t="shared" si="4"/>
        <v>0</v>
      </c>
      <c r="AK19" s="188"/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>
        <f t="shared" si="4"/>
        <v>0</v>
      </c>
      <c r="AK20" s="188"/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>
        <f t="shared" si="4"/>
        <v>0</v>
      </c>
      <c r="AK21" s="188"/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>
        <f t="shared" si="4"/>
        <v>0</v>
      </c>
      <c r="AK22" s="188"/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>
        <f t="shared" si="4"/>
        <v>0</v>
      </c>
      <c r="AK23" s="188"/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>
        <f t="shared" si="4"/>
        <v>0</v>
      </c>
      <c r="AK24" s="188"/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>
        <f t="shared" si="4"/>
        <v>0</v>
      </c>
      <c r="AK25" s="188"/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8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>
        <f t="shared" ref="AJ28:AJ36" si="6">SUM(E28:AI28)</f>
        <v>0</v>
      </c>
      <c r="AK28" s="188"/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>
        <f t="shared" si="6"/>
        <v>0</v>
      </c>
      <c r="AK29" s="188"/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>
        <f t="shared" si="6"/>
        <v>0</v>
      </c>
      <c r="AK30" s="188"/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>
        <f t="shared" si="6"/>
        <v>0</v>
      </c>
      <c r="AK31" s="188"/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>
        <f t="shared" si="6"/>
        <v>0</v>
      </c>
      <c r="AK32" s="188"/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>
        <f t="shared" si="6"/>
        <v>0</v>
      </c>
      <c r="AK33" s="188"/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>
        <f t="shared" si="6"/>
        <v>0</v>
      </c>
      <c r="AK34" s="188"/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>
        <f t="shared" si="6"/>
        <v>0</v>
      </c>
      <c r="AK35" s="188"/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>
        <f t="shared" si="6"/>
        <v>0</v>
      </c>
      <c r="AK36" s="188"/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8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>
        <f t="shared" ref="AJ39:AJ45" si="8">SUM(E39:AI39)</f>
        <v>0</v>
      </c>
      <c r="AK39" s="188"/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>
        <f t="shared" si="8"/>
        <v>0</v>
      </c>
      <c r="AK40" s="188"/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>
        <f t="shared" si="8"/>
        <v>0</v>
      </c>
      <c r="AK41" s="188"/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>
        <f t="shared" si="8"/>
        <v>0</v>
      </c>
      <c r="AK42" s="188"/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>
        <f t="shared" si="8"/>
        <v>0</v>
      </c>
      <c r="AK43" s="188"/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>
        <f t="shared" si="8"/>
        <v>0</v>
      </c>
      <c r="AK44" s="188"/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>
        <f t="shared" si="8"/>
        <v>0</v>
      </c>
      <c r="AK45" s="188"/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188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16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>
        <f t="shared" ref="AJ48:AJ57" si="10">SUM(E48:AI48)</f>
        <v>0</v>
      </c>
      <c r="AK48" s="188"/>
    </row>
    <row r="49" spans="1:37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>
        <f t="shared" si="10"/>
        <v>0</v>
      </c>
      <c r="AK49" s="188"/>
    </row>
    <row r="50" spans="1:37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>
        <f t="shared" si="10"/>
        <v>0</v>
      </c>
      <c r="AK50" s="188"/>
    </row>
    <row r="51" spans="1:37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>
        <f t="shared" si="10"/>
        <v>0</v>
      </c>
      <c r="AK51" s="188"/>
    </row>
    <row r="52" spans="1:37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>
        <f t="shared" si="10"/>
        <v>0</v>
      </c>
      <c r="AK52" s="188"/>
    </row>
    <row r="53" spans="1:37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>
        <f t="shared" si="10"/>
        <v>0</v>
      </c>
      <c r="AK53" s="188"/>
    </row>
    <row r="54" spans="1:37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>
        <f t="shared" si="10"/>
        <v>0</v>
      </c>
      <c r="AK54" s="188"/>
    </row>
    <row r="55" spans="1:37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>
        <f t="shared" si="10"/>
        <v>0</v>
      </c>
      <c r="AK55" s="188"/>
    </row>
    <row r="56" spans="1:37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>
        <f t="shared" si="10"/>
        <v>0</v>
      </c>
      <c r="AK56" s="188"/>
    </row>
    <row r="57" spans="1:37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>
        <f t="shared" si="10"/>
        <v>0</v>
      </c>
      <c r="AK57" s="188"/>
    </row>
    <row r="58" spans="1:37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</row>
    <row r="59" spans="1:37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8">
        <f t="shared" si="11"/>
        <v>0</v>
      </c>
    </row>
    <row r="60" spans="1:37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>
        <f t="shared" ref="AJ60:AJ71" si="12">SUM(E60:AI60)</f>
        <v>0</v>
      </c>
      <c r="AK60" s="188"/>
    </row>
    <row r="61" spans="1:37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>
        <f t="shared" si="12"/>
        <v>0</v>
      </c>
      <c r="AK61" s="188"/>
    </row>
    <row r="62" spans="1:37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>
        <f t="shared" si="12"/>
        <v>0</v>
      </c>
      <c r="AK62" s="188"/>
    </row>
    <row r="63" spans="1:37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>
        <f t="shared" si="12"/>
        <v>0</v>
      </c>
      <c r="AK63" s="188"/>
    </row>
    <row r="64" spans="1:37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>
        <f t="shared" si="12"/>
        <v>0</v>
      </c>
      <c r="AK64" s="188"/>
    </row>
    <row r="65" spans="1:37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>
        <f t="shared" si="12"/>
        <v>0</v>
      </c>
      <c r="AK65" s="188"/>
    </row>
    <row r="66" spans="1:37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>
        <f t="shared" si="12"/>
        <v>0</v>
      </c>
      <c r="AK66" s="188"/>
    </row>
    <row r="67" spans="1:37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>
        <f t="shared" si="12"/>
        <v>0</v>
      </c>
      <c r="AK67" s="188"/>
    </row>
    <row r="68" spans="1:37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>
        <f t="shared" si="12"/>
        <v>0</v>
      </c>
      <c r="AK68" s="188"/>
    </row>
    <row r="69" spans="1:37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>
        <f t="shared" si="12"/>
        <v>0</v>
      </c>
      <c r="AK69" s="188"/>
    </row>
    <row r="70" spans="1:37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>
        <f t="shared" si="12"/>
        <v>0</v>
      </c>
      <c r="AK70" s="188"/>
    </row>
    <row r="71" spans="1:37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>
        <f t="shared" si="12"/>
        <v>0</v>
      </c>
      <c r="AK71" s="188"/>
    </row>
    <row r="72" spans="1:37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</row>
    <row r="73" spans="1:37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7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7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7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7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7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7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7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/>
  </sheetViews>
  <sheetFormatPr baseColWidth="10" defaultColWidth="14.5" defaultRowHeight="12.75" customHeight="1" x14ac:dyDescent="0.15"/>
  <cols>
    <col min="1" max="2" width="17.33203125" customWidth="1"/>
    <col min="3" max="3" width="34.83203125" customWidth="1"/>
    <col min="4" max="4" width="17.33203125" customWidth="1"/>
    <col min="5" max="5" width="70.5" customWidth="1"/>
    <col min="6" max="19" width="17.33203125" customWidth="1"/>
  </cols>
  <sheetData>
    <row r="1" spans="1:19" ht="13" x14ac:dyDescent="0.15">
      <c r="A1" s="189"/>
      <c r="B1" s="190"/>
      <c r="C1" s="191"/>
      <c r="D1" s="192"/>
      <c r="E1" s="192"/>
      <c r="H1" s="193"/>
    </row>
    <row r="2" spans="1:19" ht="13" x14ac:dyDescent="0.15">
      <c r="A2" s="194"/>
      <c r="B2" s="195"/>
      <c r="C2" s="196"/>
      <c r="D2" s="197"/>
      <c r="E2" s="197"/>
      <c r="H2" s="193"/>
    </row>
    <row r="3" spans="1:19" ht="27.75" customHeight="1" x14ac:dyDescent="0.15">
      <c r="A3" s="198" t="s">
        <v>180</v>
      </c>
      <c r="B3" s="199" t="s">
        <v>181</v>
      </c>
      <c r="C3" s="199" t="s">
        <v>182</v>
      </c>
      <c r="D3" s="199" t="s">
        <v>183</v>
      </c>
      <c r="E3" s="199" t="s">
        <v>184</v>
      </c>
      <c r="F3" s="200"/>
      <c r="G3" s="192"/>
      <c r="H3" s="201" t="s">
        <v>185</v>
      </c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</row>
    <row r="4" spans="1:19" ht="13" x14ac:dyDescent="0.15">
      <c r="A4" s="202">
        <v>40830</v>
      </c>
      <c r="B4" s="203" t="s">
        <v>186</v>
      </c>
      <c r="C4" s="204" t="s">
        <v>187</v>
      </c>
      <c r="D4" s="205">
        <v>-10</v>
      </c>
      <c r="E4" s="204" t="s">
        <v>188</v>
      </c>
      <c r="F4" s="188"/>
      <c r="H4" s="206" t="s">
        <v>186</v>
      </c>
    </row>
    <row r="5" spans="1:19" ht="13" x14ac:dyDescent="0.15">
      <c r="A5" s="202">
        <v>40832</v>
      </c>
      <c r="B5" s="203" t="s">
        <v>189</v>
      </c>
      <c r="C5" s="204" t="s">
        <v>190</v>
      </c>
      <c r="D5" s="205">
        <v>-15</v>
      </c>
      <c r="E5" s="204" t="s">
        <v>191</v>
      </c>
      <c r="F5" s="188"/>
      <c r="H5" s="206" t="s">
        <v>189</v>
      </c>
    </row>
    <row r="6" spans="1:19" ht="13" x14ac:dyDescent="0.15">
      <c r="A6" s="202">
        <v>40837</v>
      </c>
      <c r="B6" s="203" t="s">
        <v>186</v>
      </c>
      <c r="C6" s="204" t="s">
        <v>192</v>
      </c>
      <c r="D6" s="205">
        <v>90</v>
      </c>
      <c r="E6" s="204" t="s">
        <v>193</v>
      </c>
      <c r="F6" s="188"/>
      <c r="H6" s="206" t="s">
        <v>194</v>
      </c>
    </row>
    <row r="7" spans="1:19" ht="13" x14ac:dyDescent="0.15">
      <c r="A7" s="207"/>
      <c r="B7" s="203" t="s">
        <v>194</v>
      </c>
      <c r="C7" s="204" t="s">
        <v>195</v>
      </c>
      <c r="D7" s="205">
        <v>20</v>
      </c>
      <c r="E7" s="120"/>
      <c r="F7" s="188"/>
      <c r="H7" s="206" t="s">
        <v>223</v>
      </c>
    </row>
    <row r="8" spans="1:19" ht="13" x14ac:dyDescent="0.15">
      <c r="A8" s="207"/>
      <c r="B8" s="208"/>
      <c r="C8" s="209"/>
      <c r="D8" s="210"/>
      <c r="E8" s="120"/>
      <c r="F8" s="188"/>
      <c r="H8" s="206" t="s">
        <v>223</v>
      </c>
    </row>
    <row r="9" spans="1:19" ht="13" x14ac:dyDescent="0.15">
      <c r="A9" s="207"/>
      <c r="B9" s="208"/>
      <c r="C9" s="209"/>
      <c r="D9" s="210"/>
      <c r="E9" s="120"/>
      <c r="F9" s="188"/>
      <c r="H9" s="206" t="s">
        <v>223</v>
      </c>
    </row>
    <row r="10" spans="1:19" ht="13" x14ac:dyDescent="0.15">
      <c r="A10" s="207"/>
      <c r="B10" s="208"/>
      <c r="C10" s="209"/>
      <c r="D10" s="210"/>
      <c r="E10" s="120"/>
      <c r="F10" s="188"/>
      <c r="H10" s="206" t="s">
        <v>223</v>
      </c>
    </row>
    <row r="11" spans="1:19" ht="13" x14ac:dyDescent="0.15">
      <c r="A11" s="207"/>
      <c r="B11" s="208"/>
      <c r="C11" s="209"/>
      <c r="D11" s="210"/>
      <c r="E11" s="120"/>
      <c r="F11" s="188"/>
      <c r="H11" s="206" t="s">
        <v>223</v>
      </c>
    </row>
    <row r="12" spans="1:19" ht="13" x14ac:dyDescent="0.15">
      <c r="A12" s="207"/>
      <c r="B12" s="208"/>
      <c r="C12" s="209"/>
      <c r="D12" s="210"/>
      <c r="E12" s="120"/>
      <c r="F12" s="188"/>
      <c r="H12" s="206" t="s">
        <v>223</v>
      </c>
    </row>
    <row r="13" spans="1:19" ht="13" x14ac:dyDescent="0.15">
      <c r="A13" s="207"/>
      <c r="B13" s="208"/>
      <c r="C13" s="209"/>
      <c r="D13" s="210"/>
      <c r="E13" s="120"/>
      <c r="F13" s="188"/>
      <c r="H13" s="206" t="s">
        <v>223</v>
      </c>
    </row>
    <row r="14" spans="1:19" ht="13" x14ac:dyDescent="0.15">
      <c r="A14" s="207"/>
      <c r="B14" s="208"/>
      <c r="C14" s="209"/>
      <c r="D14" s="210"/>
      <c r="E14" s="120"/>
      <c r="F14" s="188"/>
      <c r="H14" s="206" t="s">
        <v>223</v>
      </c>
    </row>
    <row r="15" spans="1:19" ht="13" x14ac:dyDescent="0.15">
      <c r="A15" s="207"/>
      <c r="B15" s="208"/>
      <c r="C15" s="209"/>
      <c r="D15" s="210"/>
      <c r="E15" s="120"/>
      <c r="F15" s="188"/>
      <c r="H15" s="206" t="s">
        <v>223</v>
      </c>
    </row>
    <row r="16" spans="1:19" ht="13" x14ac:dyDescent="0.15">
      <c r="A16" s="207"/>
      <c r="B16" s="208"/>
      <c r="C16" s="209"/>
      <c r="D16" s="210"/>
      <c r="E16" s="120"/>
      <c r="F16" s="188"/>
      <c r="H16" s="206" t="s">
        <v>223</v>
      </c>
    </row>
    <row r="17" spans="1:8" ht="13" x14ac:dyDescent="0.15">
      <c r="A17" s="207"/>
      <c r="B17" s="208"/>
      <c r="C17" s="209"/>
      <c r="D17" s="210"/>
      <c r="E17" s="120"/>
      <c r="F17" s="188"/>
      <c r="H17" s="206" t="s">
        <v>223</v>
      </c>
    </row>
    <row r="18" spans="1:8" ht="13" x14ac:dyDescent="0.15">
      <c r="A18" s="207"/>
      <c r="B18" s="208"/>
      <c r="C18" s="209"/>
      <c r="D18" s="210"/>
      <c r="E18" s="120"/>
      <c r="F18" s="188"/>
      <c r="H18" s="206" t="s">
        <v>223</v>
      </c>
    </row>
    <row r="19" spans="1:8" ht="13" x14ac:dyDescent="0.15">
      <c r="A19" s="207"/>
      <c r="B19" s="208"/>
      <c r="C19" s="209"/>
      <c r="D19" s="210"/>
      <c r="E19" s="120"/>
      <c r="F19" s="188"/>
      <c r="H19" s="206" t="s">
        <v>223</v>
      </c>
    </row>
    <row r="20" spans="1:8" ht="13" x14ac:dyDescent="0.15">
      <c r="A20" s="207"/>
      <c r="B20" s="208"/>
      <c r="C20" s="209"/>
      <c r="D20" s="210"/>
      <c r="E20" s="120"/>
      <c r="F20" s="188"/>
      <c r="H20" s="206" t="s">
        <v>223</v>
      </c>
    </row>
    <row r="21" spans="1:8" ht="13" x14ac:dyDescent="0.15">
      <c r="A21" s="207"/>
      <c r="B21" s="208"/>
      <c r="C21" s="209"/>
      <c r="D21" s="210"/>
      <c r="E21" s="120"/>
      <c r="F21" s="188"/>
      <c r="H21" s="206" t="s">
        <v>223</v>
      </c>
    </row>
    <row r="22" spans="1:8" ht="13" x14ac:dyDescent="0.15">
      <c r="A22" s="207"/>
      <c r="B22" s="208"/>
      <c r="C22" s="209"/>
      <c r="D22" s="210"/>
      <c r="E22" s="120"/>
      <c r="F22" s="188"/>
      <c r="H22" s="206" t="s">
        <v>223</v>
      </c>
    </row>
    <row r="23" spans="1:8" ht="13" x14ac:dyDescent="0.15">
      <c r="A23" s="207"/>
      <c r="B23" s="208"/>
      <c r="C23" s="209"/>
      <c r="D23" s="210"/>
      <c r="E23" s="120"/>
      <c r="F23" s="188"/>
      <c r="H23" s="206" t="s">
        <v>223</v>
      </c>
    </row>
    <row r="24" spans="1:8" ht="13" x14ac:dyDescent="0.15">
      <c r="A24" s="207"/>
      <c r="B24" s="208"/>
      <c r="C24" s="209"/>
      <c r="D24" s="210"/>
      <c r="E24" s="120"/>
      <c r="F24" s="188"/>
      <c r="H24" s="206" t="s">
        <v>223</v>
      </c>
    </row>
    <row r="25" spans="1:8" ht="13" x14ac:dyDescent="0.15">
      <c r="A25" s="207"/>
      <c r="B25" s="208"/>
      <c r="C25" s="209"/>
      <c r="D25" s="210"/>
      <c r="E25" s="120"/>
      <c r="F25" s="188"/>
      <c r="H25" s="206" t="s">
        <v>223</v>
      </c>
    </row>
    <row r="26" spans="1:8" ht="13" x14ac:dyDescent="0.15">
      <c r="A26" s="207"/>
      <c r="B26" s="208"/>
      <c r="C26" s="209"/>
      <c r="D26" s="210"/>
      <c r="E26" s="120"/>
      <c r="F26" s="188"/>
      <c r="H26" s="206" t="s">
        <v>223</v>
      </c>
    </row>
    <row r="27" spans="1:8" ht="13" x14ac:dyDescent="0.15">
      <c r="A27" s="207"/>
      <c r="B27" s="208"/>
      <c r="C27" s="209"/>
      <c r="D27" s="210"/>
      <c r="E27" s="120"/>
      <c r="F27" s="188"/>
      <c r="H27" s="206" t="s">
        <v>223</v>
      </c>
    </row>
    <row r="28" spans="1:8" ht="13" x14ac:dyDescent="0.15">
      <c r="A28" s="207"/>
      <c r="B28" s="208"/>
      <c r="C28" s="209"/>
      <c r="D28" s="210"/>
      <c r="E28" s="120"/>
      <c r="F28" s="188"/>
      <c r="H28" s="206" t="s">
        <v>223</v>
      </c>
    </row>
    <row r="29" spans="1:8" ht="13" x14ac:dyDescent="0.15">
      <c r="A29" s="207"/>
      <c r="B29" s="208"/>
      <c r="C29" s="209"/>
      <c r="D29" s="210"/>
      <c r="E29" s="120"/>
      <c r="F29" s="188"/>
      <c r="H29" s="206" t="s">
        <v>223</v>
      </c>
    </row>
    <row r="30" spans="1:8" ht="13" x14ac:dyDescent="0.15">
      <c r="A30" s="207"/>
      <c r="B30" s="208"/>
      <c r="C30" s="209"/>
      <c r="D30" s="210"/>
      <c r="E30" s="120"/>
      <c r="F30" s="188"/>
      <c r="H30" s="206" t="s">
        <v>223</v>
      </c>
    </row>
    <row r="31" spans="1:8" ht="13" x14ac:dyDescent="0.15">
      <c r="A31" s="207"/>
      <c r="B31" s="208"/>
      <c r="C31" s="209"/>
      <c r="D31" s="210"/>
      <c r="E31" s="120"/>
      <c r="F31" s="188"/>
      <c r="H31" s="206" t="s">
        <v>223</v>
      </c>
    </row>
    <row r="32" spans="1:8" ht="13" x14ac:dyDescent="0.15">
      <c r="A32" s="207"/>
      <c r="B32" s="208"/>
      <c r="C32" s="209"/>
      <c r="D32" s="210"/>
      <c r="E32" s="120"/>
      <c r="F32" s="188"/>
      <c r="H32" s="206" t="s">
        <v>223</v>
      </c>
    </row>
    <row r="33" spans="1:8" ht="13" x14ac:dyDescent="0.15">
      <c r="A33" s="207"/>
      <c r="B33" s="208"/>
      <c r="C33" s="209"/>
      <c r="D33" s="210"/>
      <c r="E33" s="120"/>
      <c r="F33" s="188"/>
      <c r="H33" s="206" t="s">
        <v>223</v>
      </c>
    </row>
    <row r="34" spans="1:8" ht="13" x14ac:dyDescent="0.15">
      <c r="A34" s="207"/>
      <c r="B34" s="208"/>
      <c r="C34" s="209"/>
      <c r="D34" s="210"/>
      <c r="E34" s="120"/>
      <c r="F34" s="188"/>
      <c r="H34" s="206" t="s">
        <v>223</v>
      </c>
    </row>
    <row r="35" spans="1:8" ht="13" x14ac:dyDescent="0.15">
      <c r="A35" s="207"/>
      <c r="B35" s="208"/>
      <c r="C35" s="209"/>
      <c r="D35" s="210"/>
      <c r="E35" s="120"/>
      <c r="F35" s="188"/>
      <c r="H35" s="206" t="s">
        <v>223</v>
      </c>
    </row>
    <row r="36" spans="1:8" ht="13" x14ac:dyDescent="0.15">
      <c r="A36" s="207"/>
      <c r="B36" s="208"/>
      <c r="C36" s="209"/>
      <c r="D36" s="210"/>
      <c r="E36" s="120"/>
      <c r="F36" s="188"/>
      <c r="H36" s="206" t="s">
        <v>223</v>
      </c>
    </row>
    <row r="37" spans="1:8" ht="13" x14ac:dyDescent="0.15">
      <c r="A37" s="207"/>
      <c r="B37" s="208"/>
      <c r="C37" s="209"/>
      <c r="D37" s="210"/>
      <c r="E37" s="120"/>
      <c r="F37" s="188"/>
      <c r="H37" s="206" t="s">
        <v>223</v>
      </c>
    </row>
    <row r="38" spans="1:8" ht="13" x14ac:dyDescent="0.15">
      <c r="A38" s="207"/>
      <c r="B38" s="208"/>
      <c r="C38" s="209"/>
      <c r="D38" s="210"/>
      <c r="E38" s="120"/>
      <c r="F38" s="188"/>
      <c r="H38" s="206" t="s">
        <v>223</v>
      </c>
    </row>
    <row r="39" spans="1:8" ht="13" x14ac:dyDescent="0.15">
      <c r="A39" s="207"/>
      <c r="B39" s="208"/>
      <c r="C39" s="209"/>
      <c r="D39" s="210"/>
      <c r="E39" s="120"/>
      <c r="F39" s="188"/>
      <c r="H39" s="206" t="s">
        <v>223</v>
      </c>
    </row>
    <row r="40" spans="1:8" ht="13" x14ac:dyDescent="0.15">
      <c r="A40" s="207"/>
      <c r="B40" s="208"/>
      <c r="C40" s="209"/>
      <c r="D40" s="210"/>
      <c r="E40" s="120"/>
      <c r="F40" s="188"/>
      <c r="H40" s="206" t="s">
        <v>223</v>
      </c>
    </row>
    <row r="41" spans="1:8" ht="13" x14ac:dyDescent="0.15">
      <c r="A41" s="207"/>
      <c r="B41" s="208"/>
      <c r="C41" s="209"/>
      <c r="D41" s="210"/>
      <c r="E41" s="120"/>
      <c r="F41" s="188"/>
      <c r="H41" s="206" t="s">
        <v>223</v>
      </c>
    </row>
    <row r="42" spans="1:8" ht="13" x14ac:dyDescent="0.15">
      <c r="A42" s="207"/>
      <c r="B42" s="208"/>
      <c r="C42" s="209"/>
      <c r="D42" s="210"/>
      <c r="E42" s="120"/>
      <c r="F42" s="188"/>
      <c r="H42" s="206" t="s">
        <v>223</v>
      </c>
    </row>
    <row r="43" spans="1:8" ht="13" x14ac:dyDescent="0.15">
      <c r="A43" s="207"/>
      <c r="B43" s="208"/>
      <c r="C43" s="209"/>
      <c r="D43" s="210"/>
      <c r="E43" s="120"/>
      <c r="F43" s="188"/>
      <c r="H43" s="206" t="s">
        <v>223</v>
      </c>
    </row>
    <row r="44" spans="1:8" ht="13" x14ac:dyDescent="0.15">
      <c r="A44" s="207"/>
      <c r="B44" s="208"/>
      <c r="C44" s="209"/>
      <c r="D44" s="210"/>
      <c r="E44" s="120"/>
      <c r="F44" s="188"/>
      <c r="H44" s="206" t="s">
        <v>223</v>
      </c>
    </row>
    <row r="45" spans="1:8" ht="13" x14ac:dyDescent="0.15">
      <c r="A45" s="207"/>
      <c r="B45" s="208"/>
      <c r="C45" s="209"/>
      <c r="D45" s="210"/>
      <c r="E45" s="120"/>
      <c r="F45" s="188"/>
      <c r="H45" s="206" t="s">
        <v>223</v>
      </c>
    </row>
    <row r="46" spans="1:8" ht="13" x14ac:dyDescent="0.15">
      <c r="A46" s="207"/>
      <c r="B46" s="208"/>
      <c r="C46" s="209"/>
      <c r="D46" s="210"/>
      <c r="E46" s="120"/>
      <c r="F46" s="188"/>
      <c r="H46" s="206" t="s">
        <v>223</v>
      </c>
    </row>
    <row r="47" spans="1:8" ht="13" x14ac:dyDescent="0.15">
      <c r="A47" s="207"/>
      <c r="B47" s="208"/>
      <c r="C47" s="209"/>
      <c r="D47" s="210"/>
      <c r="E47" s="120"/>
      <c r="F47" s="188"/>
      <c r="H47" s="206" t="s">
        <v>223</v>
      </c>
    </row>
    <row r="48" spans="1:8" ht="13" x14ac:dyDescent="0.15">
      <c r="A48" s="207"/>
      <c r="B48" s="208"/>
      <c r="C48" s="209"/>
      <c r="D48" s="210"/>
      <c r="E48" s="120"/>
      <c r="F48" s="188"/>
      <c r="H48" s="206" t="s">
        <v>223</v>
      </c>
    </row>
    <row r="49" spans="1:8" ht="13" x14ac:dyDescent="0.15">
      <c r="A49" s="207"/>
      <c r="B49" s="208"/>
      <c r="C49" s="209"/>
      <c r="D49" s="210"/>
      <c r="E49" s="120"/>
      <c r="F49" s="188"/>
      <c r="H49" s="206" t="s">
        <v>223</v>
      </c>
    </row>
    <row r="50" spans="1:8" ht="13" x14ac:dyDescent="0.15">
      <c r="A50" s="207"/>
      <c r="B50" s="208"/>
      <c r="C50" s="209"/>
      <c r="D50" s="210"/>
      <c r="E50" s="120"/>
      <c r="F50" s="188"/>
      <c r="H50" s="206" t="s">
        <v>223</v>
      </c>
    </row>
    <row r="51" spans="1:8" ht="13" x14ac:dyDescent="0.15">
      <c r="A51" s="207"/>
      <c r="B51" s="208"/>
      <c r="C51" s="209"/>
      <c r="D51" s="210"/>
      <c r="E51" s="120"/>
      <c r="F51" s="188"/>
      <c r="H51" s="206" t="s">
        <v>223</v>
      </c>
    </row>
    <row r="52" spans="1:8" ht="13" x14ac:dyDescent="0.15">
      <c r="A52" s="207"/>
      <c r="B52" s="208"/>
      <c r="C52" s="209"/>
      <c r="D52" s="210"/>
      <c r="E52" s="120"/>
      <c r="F52" s="188"/>
      <c r="H52" s="206" t="s">
        <v>223</v>
      </c>
    </row>
    <row r="53" spans="1:8" ht="13" x14ac:dyDescent="0.15">
      <c r="A53" s="207"/>
      <c r="B53" s="208"/>
      <c r="C53" s="209"/>
      <c r="D53" s="210"/>
      <c r="E53" s="120"/>
      <c r="F53" s="188"/>
      <c r="H53" s="206" t="s">
        <v>223</v>
      </c>
    </row>
    <row r="54" spans="1:8" ht="13" x14ac:dyDescent="0.15">
      <c r="A54" s="207"/>
      <c r="B54" s="208"/>
      <c r="C54" s="209"/>
      <c r="D54" s="210"/>
      <c r="E54" s="120"/>
      <c r="F54" s="188"/>
      <c r="H54" s="206" t="s">
        <v>223</v>
      </c>
    </row>
    <row r="55" spans="1:8" ht="13" x14ac:dyDescent="0.15">
      <c r="A55" s="207"/>
      <c r="B55" s="208"/>
      <c r="C55" s="209"/>
      <c r="D55" s="210"/>
      <c r="E55" s="120"/>
      <c r="F55" s="188"/>
      <c r="H55" s="206" t="s">
        <v>223</v>
      </c>
    </row>
    <row r="56" spans="1:8" ht="13" x14ac:dyDescent="0.15">
      <c r="A56" s="207"/>
      <c r="B56" s="208"/>
      <c r="C56" s="209"/>
      <c r="D56" s="210"/>
      <c r="E56" s="120"/>
      <c r="F56" s="188"/>
      <c r="H56" s="206" t="s">
        <v>223</v>
      </c>
    </row>
    <row r="57" spans="1:8" ht="13" x14ac:dyDescent="0.15">
      <c r="A57" s="207"/>
      <c r="B57" s="208"/>
      <c r="C57" s="209"/>
      <c r="D57" s="210"/>
      <c r="E57" s="120"/>
      <c r="F57" s="188"/>
      <c r="H57" s="206" t="s">
        <v>223</v>
      </c>
    </row>
    <row r="58" spans="1:8" ht="13" x14ac:dyDescent="0.15">
      <c r="A58" s="207"/>
      <c r="B58" s="208"/>
      <c r="C58" s="209"/>
      <c r="D58" s="210"/>
      <c r="E58" s="120"/>
      <c r="F58" s="188"/>
      <c r="H58" s="206" t="s">
        <v>223</v>
      </c>
    </row>
    <row r="59" spans="1:8" ht="13" x14ac:dyDescent="0.15">
      <c r="A59" s="207"/>
      <c r="B59" s="208"/>
      <c r="C59" s="209"/>
      <c r="D59" s="210"/>
      <c r="E59" s="120"/>
      <c r="F59" s="188"/>
      <c r="H59" s="206" t="s">
        <v>223</v>
      </c>
    </row>
    <row r="60" spans="1:8" ht="13" x14ac:dyDescent="0.15">
      <c r="A60" s="207"/>
      <c r="B60" s="208"/>
      <c r="C60" s="209"/>
      <c r="D60" s="210"/>
      <c r="E60" s="120"/>
      <c r="F60" s="188"/>
      <c r="H60" s="206" t="s">
        <v>223</v>
      </c>
    </row>
    <row r="61" spans="1:8" ht="13" x14ac:dyDescent="0.15">
      <c r="A61" s="207"/>
      <c r="B61" s="208"/>
      <c r="C61" s="209"/>
      <c r="D61" s="210"/>
      <c r="E61" s="120"/>
      <c r="F61" s="188"/>
      <c r="H61" s="206" t="s">
        <v>223</v>
      </c>
    </row>
    <row r="62" spans="1:8" ht="13" x14ac:dyDescent="0.15">
      <c r="A62" s="207"/>
      <c r="B62" s="208"/>
      <c r="C62" s="209"/>
      <c r="D62" s="210"/>
      <c r="E62" s="120"/>
      <c r="F62" s="188"/>
      <c r="H62" s="206" t="s">
        <v>223</v>
      </c>
    </row>
    <row r="63" spans="1:8" ht="13" x14ac:dyDescent="0.15">
      <c r="A63" s="207"/>
      <c r="B63" s="208"/>
      <c r="C63" s="209"/>
      <c r="D63" s="210"/>
      <c r="E63" s="120"/>
      <c r="F63" s="188"/>
      <c r="H63" s="206" t="s">
        <v>223</v>
      </c>
    </row>
    <row r="64" spans="1:8" ht="13" x14ac:dyDescent="0.15">
      <c r="A64" s="207"/>
      <c r="B64" s="208"/>
      <c r="C64" s="209"/>
      <c r="D64" s="210"/>
      <c r="E64" s="120"/>
      <c r="F64" s="188"/>
      <c r="H64" s="206" t="s">
        <v>223</v>
      </c>
    </row>
    <row r="65" spans="1:8" ht="13" x14ac:dyDescent="0.15">
      <c r="A65" s="207"/>
      <c r="B65" s="208"/>
      <c r="C65" s="209"/>
      <c r="D65" s="210"/>
      <c r="E65" s="120"/>
      <c r="F65" s="188"/>
      <c r="H65" s="206" t="s">
        <v>223</v>
      </c>
    </row>
    <row r="66" spans="1:8" ht="13" x14ac:dyDescent="0.15">
      <c r="A66" s="207"/>
      <c r="B66" s="208"/>
      <c r="C66" s="209"/>
      <c r="D66" s="210"/>
      <c r="E66" s="120"/>
      <c r="F66" s="188"/>
      <c r="H66" s="206" t="s">
        <v>223</v>
      </c>
    </row>
    <row r="67" spans="1:8" ht="13" x14ac:dyDescent="0.15">
      <c r="A67" s="207"/>
      <c r="B67" s="208"/>
      <c r="C67" s="209"/>
      <c r="D67" s="210"/>
      <c r="E67" s="120"/>
      <c r="F67" s="188"/>
      <c r="H67" s="206" t="s">
        <v>223</v>
      </c>
    </row>
    <row r="68" spans="1:8" ht="13" x14ac:dyDescent="0.15">
      <c r="A68" s="207"/>
      <c r="B68" s="208"/>
      <c r="C68" s="209"/>
      <c r="D68" s="210"/>
      <c r="E68" s="120"/>
      <c r="F68" s="188"/>
      <c r="H68" s="206" t="s">
        <v>223</v>
      </c>
    </row>
    <row r="69" spans="1:8" ht="13" x14ac:dyDescent="0.15">
      <c r="A69" s="207"/>
      <c r="B69" s="208"/>
      <c r="C69" s="209"/>
      <c r="D69" s="210"/>
      <c r="E69" s="120"/>
      <c r="F69" s="188"/>
      <c r="H69" s="206" t="s">
        <v>223</v>
      </c>
    </row>
    <row r="70" spans="1:8" ht="13" x14ac:dyDescent="0.15">
      <c r="A70" s="207"/>
      <c r="B70" s="208"/>
      <c r="C70" s="209"/>
      <c r="D70" s="210"/>
      <c r="E70" s="120"/>
      <c r="F70" s="188"/>
      <c r="H70" s="206" t="s">
        <v>223</v>
      </c>
    </row>
    <row r="71" spans="1:8" ht="13" x14ac:dyDescent="0.15">
      <c r="A71" s="207"/>
      <c r="B71" s="208"/>
      <c r="C71" s="209"/>
      <c r="D71" s="210"/>
      <c r="E71" s="120"/>
      <c r="F71" s="188"/>
      <c r="H71" s="206" t="s">
        <v>223</v>
      </c>
    </row>
    <row r="72" spans="1:8" ht="13" x14ac:dyDescent="0.15">
      <c r="A72" s="207"/>
      <c r="B72" s="208"/>
      <c r="C72" s="209"/>
      <c r="D72" s="210"/>
      <c r="E72" s="120"/>
      <c r="F72" s="188"/>
      <c r="H72" s="206" t="s">
        <v>223</v>
      </c>
    </row>
    <row r="73" spans="1:8" ht="13" x14ac:dyDescent="0.15">
      <c r="A73" s="207"/>
      <c r="B73" s="208"/>
      <c r="C73" s="209"/>
      <c r="D73" s="210"/>
      <c r="E73" s="120"/>
      <c r="F73" s="188"/>
      <c r="H73" s="206" t="s">
        <v>223</v>
      </c>
    </row>
    <row r="74" spans="1:8" ht="13" x14ac:dyDescent="0.15">
      <c r="A74" s="207"/>
      <c r="B74" s="208"/>
      <c r="C74" s="209"/>
      <c r="D74" s="210"/>
      <c r="E74" s="120"/>
      <c r="F74" s="188"/>
      <c r="H74" s="206" t="s">
        <v>223</v>
      </c>
    </row>
    <row r="75" spans="1:8" ht="13" x14ac:dyDescent="0.15">
      <c r="A75" s="207"/>
      <c r="B75" s="208"/>
      <c r="C75" s="209"/>
      <c r="D75" s="210"/>
      <c r="E75" s="120"/>
      <c r="F75" s="188"/>
      <c r="H75" s="206" t="s">
        <v>223</v>
      </c>
    </row>
    <row r="76" spans="1:8" ht="13" x14ac:dyDescent="0.15">
      <c r="A76" s="207"/>
      <c r="B76" s="208"/>
      <c r="C76" s="209"/>
      <c r="D76" s="210"/>
      <c r="E76" s="120"/>
      <c r="F76" s="188"/>
      <c r="H76" s="206" t="s">
        <v>223</v>
      </c>
    </row>
    <row r="77" spans="1:8" ht="13" x14ac:dyDescent="0.15">
      <c r="A77" s="207"/>
      <c r="B77" s="208"/>
      <c r="C77" s="209"/>
      <c r="D77" s="210"/>
      <c r="E77" s="120"/>
      <c r="F77" s="188"/>
      <c r="H77" s="206" t="s">
        <v>223</v>
      </c>
    </row>
    <row r="78" spans="1:8" ht="13" x14ac:dyDescent="0.15">
      <c r="A78" s="207"/>
      <c r="B78" s="208"/>
      <c r="C78" s="209"/>
      <c r="D78" s="210"/>
      <c r="E78" s="120"/>
      <c r="F78" s="188"/>
      <c r="H78" s="206" t="s">
        <v>223</v>
      </c>
    </row>
    <row r="79" spans="1:8" ht="13" x14ac:dyDescent="0.15">
      <c r="A79" s="207"/>
      <c r="B79" s="208"/>
      <c r="C79" s="209"/>
      <c r="D79" s="210"/>
      <c r="E79" s="120"/>
      <c r="F79" s="188"/>
      <c r="H79" s="206" t="s">
        <v>223</v>
      </c>
    </row>
    <row r="80" spans="1:8" ht="13" x14ac:dyDescent="0.15">
      <c r="A80" s="207"/>
      <c r="B80" s="208"/>
      <c r="C80" s="209"/>
      <c r="D80" s="210"/>
      <c r="E80" s="120"/>
      <c r="F80" s="188"/>
      <c r="H80" s="206" t="s">
        <v>223</v>
      </c>
    </row>
    <row r="81" spans="1:8" ht="13" x14ac:dyDescent="0.15">
      <c r="A81" s="207"/>
      <c r="B81" s="208"/>
      <c r="C81" s="209"/>
      <c r="D81" s="210"/>
      <c r="E81" s="120"/>
      <c r="F81" s="188"/>
      <c r="H81" s="206" t="s">
        <v>223</v>
      </c>
    </row>
    <row r="82" spans="1:8" ht="13" x14ac:dyDescent="0.15">
      <c r="A82" s="207"/>
      <c r="B82" s="208"/>
      <c r="C82" s="209"/>
      <c r="D82" s="210"/>
      <c r="E82" s="120"/>
      <c r="F82" s="188"/>
      <c r="H82" s="206" t="s">
        <v>223</v>
      </c>
    </row>
    <row r="83" spans="1:8" ht="13" x14ac:dyDescent="0.15">
      <c r="A83" s="207"/>
      <c r="B83" s="208"/>
      <c r="C83" s="209"/>
      <c r="D83" s="210"/>
      <c r="E83" s="120"/>
      <c r="F83" s="188"/>
      <c r="H83" s="206" t="s">
        <v>223</v>
      </c>
    </row>
    <row r="84" spans="1:8" ht="13" x14ac:dyDescent="0.15">
      <c r="A84" s="207"/>
      <c r="B84" s="208"/>
      <c r="C84" s="209"/>
      <c r="D84" s="210"/>
      <c r="E84" s="120"/>
      <c r="F84" s="188"/>
      <c r="H84" s="206" t="s">
        <v>223</v>
      </c>
    </row>
    <row r="85" spans="1:8" ht="13" x14ac:dyDescent="0.15">
      <c r="A85" s="207"/>
      <c r="B85" s="208"/>
      <c r="C85" s="209"/>
      <c r="D85" s="210"/>
      <c r="E85" s="120"/>
      <c r="F85" s="188"/>
      <c r="H85" s="206" t="s">
        <v>223</v>
      </c>
    </row>
    <row r="86" spans="1:8" ht="13" x14ac:dyDescent="0.15">
      <c r="A86" s="207"/>
      <c r="B86" s="208"/>
      <c r="C86" s="209"/>
      <c r="D86" s="210"/>
      <c r="E86" s="120"/>
      <c r="F86" s="188"/>
      <c r="H86" s="206" t="s">
        <v>223</v>
      </c>
    </row>
    <row r="87" spans="1:8" ht="13" x14ac:dyDescent="0.15">
      <c r="A87" s="207"/>
      <c r="B87" s="208"/>
      <c r="C87" s="209"/>
      <c r="D87" s="210"/>
      <c r="E87" s="120"/>
      <c r="F87" s="188"/>
      <c r="H87" s="206" t="s">
        <v>223</v>
      </c>
    </row>
    <row r="88" spans="1:8" ht="13" x14ac:dyDescent="0.15">
      <c r="A88" s="207"/>
      <c r="B88" s="208"/>
      <c r="C88" s="209"/>
      <c r="D88" s="210"/>
      <c r="E88" s="120"/>
      <c r="F88" s="188"/>
      <c r="H88" s="206" t="s">
        <v>223</v>
      </c>
    </row>
    <row r="89" spans="1:8" ht="13" x14ac:dyDescent="0.15">
      <c r="A89" s="207"/>
      <c r="B89" s="208"/>
      <c r="C89" s="209"/>
      <c r="D89" s="210"/>
      <c r="E89" s="120"/>
      <c r="F89" s="188"/>
      <c r="H89" s="206" t="s">
        <v>223</v>
      </c>
    </row>
    <row r="90" spans="1:8" ht="13" x14ac:dyDescent="0.15">
      <c r="A90" s="207"/>
      <c r="B90" s="208"/>
      <c r="C90" s="209"/>
      <c r="D90" s="210"/>
      <c r="E90" s="120"/>
      <c r="F90" s="188"/>
      <c r="H90" s="206" t="s">
        <v>223</v>
      </c>
    </row>
    <row r="91" spans="1:8" ht="13" x14ac:dyDescent="0.15">
      <c r="A91" s="207"/>
      <c r="B91" s="208"/>
      <c r="C91" s="209"/>
      <c r="D91" s="210"/>
      <c r="E91" s="120"/>
      <c r="F91" s="188"/>
      <c r="H91" s="206" t="s">
        <v>223</v>
      </c>
    </row>
    <row r="92" spans="1:8" ht="13" x14ac:dyDescent="0.15">
      <c r="A92" s="207"/>
      <c r="B92" s="208"/>
      <c r="C92" s="209"/>
      <c r="D92" s="210"/>
      <c r="E92" s="120"/>
      <c r="F92" s="188"/>
      <c r="H92" s="206" t="s">
        <v>223</v>
      </c>
    </row>
    <row r="93" spans="1:8" ht="13" x14ac:dyDescent="0.15">
      <c r="A93" s="207"/>
      <c r="B93" s="208"/>
      <c r="C93" s="209"/>
      <c r="D93" s="210"/>
      <c r="E93" s="120"/>
      <c r="F93" s="188"/>
      <c r="H93" s="206" t="s">
        <v>223</v>
      </c>
    </row>
    <row r="94" spans="1:8" ht="13" x14ac:dyDescent="0.15">
      <c r="A94" s="207"/>
      <c r="B94" s="208"/>
      <c r="C94" s="209"/>
      <c r="D94" s="210"/>
      <c r="E94" s="120"/>
      <c r="F94" s="188"/>
      <c r="H94" s="206" t="s">
        <v>223</v>
      </c>
    </row>
    <row r="95" spans="1:8" ht="13" x14ac:dyDescent="0.15">
      <c r="A95" s="207"/>
      <c r="B95" s="208"/>
      <c r="C95" s="209"/>
      <c r="D95" s="210"/>
      <c r="E95" s="120"/>
      <c r="F95" s="188"/>
      <c r="H95" s="206" t="s">
        <v>223</v>
      </c>
    </row>
    <row r="96" spans="1:8" ht="13" x14ac:dyDescent="0.15">
      <c r="A96" s="207"/>
      <c r="B96" s="208"/>
      <c r="C96" s="209"/>
      <c r="D96" s="210"/>
      <c r="E96" s="120"/>
      <c r="F96" s="188"/>
      <c r="H96" s="206" t="s">
        <v>223</v>
      </c>
    </row>
    <row r="97" spans="1:8" ht="13" x14ac:dyDescent="0.15">
      <c r="A97" s="207"/>
      <c r="B97" s="208"/>
      <c r="C97" s="209"/>
      <c r="D97" s="210"/>
      <c r="E97" s="120"/>
      <c r="F97" s="188"/>
      <c r="H97" s="206" t="s">
        <v>223</v>
      </c>
    </row>
    <row r="98" spans="1:8" ht="13" x14ac:dyDescent="0.15">
      <c r="A98" s="207"/>
      <c r="B98" s="208"/>
      <c r="C98" s="209"/>
      <c r="D98" s="210"/>
      <c r="E98" s="120"/>
      <c r="F98" s="188"/>
      <c r="H98" s="206" t="s">
        <v>223</v>
      </c>
    </row>
    <row r="99" spans="1:8" ht="13" x14ac:dyDescent="0.15">
      <c r="A99" s="207"/>
      <c r="B99" s="208"/>
      <c r="C99" s="209"/>
      <c r="D99" s="210"/>
      <c r="E99" s="120"/>
      <c r="F99" s="188"/>
      <c r="H99" s="206" t="s">
        <v>223</v>
      </c>
    </row>
    <row r="100" spans="1:8" ht="13" x14ac:dyDescent="0.15">
      <c r="A100" s="207"/>
      <c r="B100" s="208"/>
      <c r="C100" s="209"/>
      <c r="D100" s="210"/>
      <c r="E100" s="120"/>
      <c r="F100" s="188"/>
      <c r="H100" s="206" t="s">
        <v>223</v>
      </c>
    </row>
  </sheetData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0"/>
  <sheetViews>
    <sheetView workbookViewId="0"/>
  </sheetViews>
  <sheetFormatPr baseColWidth="10" defaultColWidth="14.5" defaultRowHeight="12.75" customHeight="1" x14ac:dyDescent="0.15"/>
  <cols>
    <col min="1" max="20" width="17.33203125" customWidth="1"/>
  </cols>
  <sheetData>
    <row r="1" spans="1:18" ht="13" x14ac:dyDescent="0.15">
      <c r="C1" s="253" t="s">
        <v>196</v>
      </c>
      <c r="D1" s="228"/>
      <c r="E1" s="253">
        <f>-SUM(C5:C100)</f>
        <v>-25</v>
      </c>
      <c r="O1" s="193"/>
      <c r="P1" s="193"/>
      <c r="Q1" s="193"/>
      <c r="R1" s="193"/>
    </row>
    <row r="2" spans="1:18" ht="13" x14ac:dyDescent="0.15">
      <c r="C2" s="228"/>
      <c r="D2" s="228"/>
      <c r="E2" s="228"/>
      <c r="O2" s="193"/>
      <c r="P2" s="193"/>
      <c r="Q2" s="193"/>
      <c r="R2" s="193"/>
    </row>
    <row r="3" spans="1:18" ht="13" x14ac:dyDescent="0.15">
      <c r="B3" s="12"/>
      <c r="C3" s="211"/>
      <c r="D3" s="12"/>
      <c r="E3" s="12"/>
      <c r="F3" s="12"/>
      <c r="G3" s="12"/>
      <c r="H3" s="12"/>
      <c r="O3" s="193"/>
      <c r="P3" s="193"/>
      <c r="Q3" s="193"/>
      <c r="R3" s="193"/>
    </row>
    <row r="4" spans="1:18" ht="27.75" customHeight="1" x14ac:dyDescent="0.15">
      <c r="A4" s="212"/>
      <c r="B4" s="199" t="s">
        <v>197</v>
      </c>
      <c r="C4" s="213" t="s">
        <v>198</v>
      </c>
      <c r="D4" s="199" t="s">
        <v>199</v>
      </c>
      <c r="E4" s="199" t="s">
        <v>200</v>
      </c>
      <c r="F4" s="199" t="s">
        <v>201</v>
      </c>
      <c r="G4" s="199" t="s">
        <v>202</v>
      </c>
      <c r="H4" s="199" t="s">
        <v>203</v>
      </c>
      <c r="I4" s="188"/>
      <c r="O4" s="193"/>
      <c r="P4" s="193"/>
      <c r="Q4" s="193"/>
      <c r="R4" s="193"/>
    </row>
    <row r="5" spans="1:18" ht="13" x14ac:dyDescent="0.15">
      <c r="A5" s="212"/>
      <c r="B5" s="214" t="s">
        <v>186</v>
      </c>
      <c r="C5" s="215">
        <f>SUMIF(Debts!$B$4:$B$100,B5,Debts!$D$4:$D$100)+SUM(D5:H5)</f>
        <v>20</v>
      </c>
      <c r="D5" s="214">
        <v>-40</v>
      </c>
      <c r="E5" s="214">
        <v>-20</v>
      </c>
      <c r="F5" s="120"/>
      <c r="G5" s="120"/>
      <c r="H5" s="120"/>
      <c r="I5" s="188"/>
      <c r="O5" s="206" t="str">
        <f t="shared" ref="O5:O100" si="0">IF(C5&gt;0,B5,"x")</f>
        <v>john</v>
      </c>
      <c r="P5" s="206">
        <f t="shared" ref="P5:P100" si="1">IF(C5&gt;0,C5,0)</f>
        <v>20</v>
      </c>
      <c r="Q5" s="206" t="str">
        <f t="shared" ref="Q5:Q100" si="2">IF(C5&lt;0,B5,"x")</f>
        <v>x</v>
      </c>
      <c r="R5" s="206">
        <f t="shared" ref="R5:R100" si="3">IF(C5&lt;0,-C5,0)</f>
        <v>0</v>
      </c>
    </row>
    <row r="6" spans="1:18" ht="13" x14ac:dyDescent="0.15">
      <c r="A6" s="212"/>
      <c r="B6" s="214" t="s">
        <v>189</v>
      </c>
      <c r="C6" s="215">
        <f>SUMIF(Debts!$B$4:$B$100,B6,Debts!$D$4:$D$100)+D6</f>
        <v>-15</v>
      </c>
      <c r="D6" s="120"/>
      <c r="E6" s="120"/>
      <c r="F6" s="120"/>
      <c r="G6" s="120"/>
      <c r="H6" s="120"/>
      <c r="I6" s="188"/>
      <c r="O6" s="206" t="str">
        <f t="shared" si="0"/>
        <v>x</v>
      </c>
      <c r="P6" s="206">
        <f t="shared" si="1"/>
        <v>0</v>
      </c>
      <c r="Q6" s="206" t="str">
        <f t="shared" si="2"/>
        <v>doe</v>
      </c>
      <c r="R6" s="206">
        <f t="shared" si="3"/>
        <v>15</v>
      </c>
    </row>
    <row r="7" spans="1:18" ht="13" x14ac:dyDescent="0.15">
      <c r="A7" s="212"/>
      <c r="B7" s="214" t="s">
        <v>194</v>
      </c>
      <c r="C7" s="215">
        <f>SUMIF(Debts!$B$4:$B$100,B7,Debts!$D$4:$D$100)+D7</f>
        <v>20</v>
      </c>
      <c r="D7" s="120"/>
      <c r="E7" s="120"/>
      <c r="F7" s="120"/>
      <c r="G7" s="120"/>
      <c r="H7" s="120"/>
      <c r="I7" s="188"/>
      <c r="O7" s="206" t="str">
        <f t="shared" si="0"/>
        <v>jane</v>
      </c>
      <c r="P7" s="206">
        <f t="shared" si="1"/>
        <v>20</v>
      </c>
      <c r="Q7" s="206" t="str">
        <f t="shared" si="2"/>
        <v>x</v>
      </c>
      <c r="R7" s="206">
        <f t="shared" si="3"/>
        <v>0</v>
      </c>
    </row>
    <row r="8" spans="1:18" ht="13" x14ac:dyDescent="0.15">
      <c r="A8" s="212"/>
      <c r="B8" s="120"/>
      <c r="C8" s="216"/>
      <c r="D8" s="120"/>
      <c r="E8" s="120"/>
      <c r="F8" s="120"/>
      <c r="G8" s="120"/>
      <c r="H8" s="120"/>
      <c r="I8" s="188"/>
      <c r="O8" s="206" t="str">
        <f t="shared" si="0"/>
        <v>x</v>
      </c>
      <c r="P8" s="206">
        <f t="shared" si="1"/>
        <v>0</v>
      </c>
      <c r="Q8" s="206" t="str">
        <f t="shared" si="2"/>
        <v>x</v>
      </c>
      <c r="R8" s="206">
        <f t="shared" si="3"/>
        <v>0</v>
      </c>
    </row>
    <row r="9" spans="1:18" ht="13" x14ac:dyDescent="0.15">
      <c r="A9" s="212"/>
      <c r="B9" s="120"/>
      <c r="C9" s="216"/>
      <c r="D9" s="120"/>
      <c r="E9" s="120"/>
      <c r="F9" s="120"/>
      <c r="G9" s="120"/>
      <c r="H9" s="120"/>
      <c r="I9" s="188"/>
      <c r="O9" s="206" t="str">
        <f t="shared" si="0"/>
        <v>x</v>
      </c>
      <c r="P9" s="206">
        <f t="shared" si="1"/>
        <v>0</v>
      </c>
      <c r="Q9" s="206" t="str">
        <f t="shared" si="2"/>
        <v>x</v>
      </c>
      <c r="R9" s="206">
        <f t="shared" si="3"/>
        <v>0</v>
      </c>
    </row>
    <row r="10" spans="1:18" ht="13" x14ac:dyDescent="0.15">
      <c r="A10" s="212"/>
      <c r="B10" s="120"/>
      <c r="C10" s="216"/>
      <c r="D10" s="120"/>
      <c r="E10" s="120"/>
      <c r="F10" s="120"/>
      <c r="G10" s="120"/>
      <c r="H10" s="120"/>
      <c r="I10" s="188"/>
      <c r="O10" s="206" t="str">
        <f t="shared" si="0"/>
        <v>x</v>
      </c>
      <c r="P10" s="206">
        <f t="shared" si="1"/>
        <v>0</v>
      </c>
      <c r="Q10" s="206" t="str">
        <f t="shared" si="2"/>
        <v>x</v>
      </c>
      <c r="R10" s="206">
        <f t="shared" si="3"/>
        <v>0</v>
      </c>
    </row>
    <row r="11" spans="1:18" ht="13" x14ac:dyDescent="0.15">
      <c r="A11" s="212"/>
      <c r="B11" s="120"/>
      <c r="C11" s="216"/>
      <c r="D11" s="120"/>
      <c r="E11" s="120"/>
      <c r="F11" s="120"/>
      <c r="G11" s="120"/>
      <c r="H11" s="120"/>
      <c r="I11" s="188"/>
      <c r="O11" s="206" t="str">
        <f t="shared" si="0"/>
        <v>x</v>
      </c>
      <c r="P11" s="206">
        <f t="shared" si="1"/>
        <v>0</v>
      </c>
      <c r="Q11" s="206" t="str">
        <f t="shared" si="2"/>
        <v>x</v>
      </c>
      <c r="R11" s="206">
        <f t="shared" si="3"/>
        <v>0</v>
      </c>
    </row>
    <row r="12" spans="1:18" ht="13" x14ac:dyDescent="0.15">
      <c r="A12" s="212"/>
      <c r="B12" s="120"/>
      <c r="C12" s="216"/>
      <c r="D12" s="120"/>
      <c r="E12" s="120"/>
      <c r="F12" s="120"/>
      <c r="G12" s="120"/>
      <c r="H12" s="120"/>
      <c r="I12" s="188"/>
      <c r="O12" s="206" t="str">
        <f t="shared" si="0"/>
        <v>x</v>
      </c>
      <c r="P12" s="206">
        <f t="shared" si="1"/>
        <v>0</v>
      </c>
      <c r="Q12" s="206" t="str">
        <f t="shared" si="2"/>
        <v>x</v>
      </c>
      <c r="R12" s="206">
        <f t="shared" si="3"/>
        <v>0</v>
      </c>
    </row>
    <row r="13" spans="1:18" ht="13" x14ac:dyDescent="0.15">
      <c r="A13" s="212"/>
      <c r="B13" s="120"/>
      <c r="C13" s="216"/>
      <c r="D13" s="120"/>
      <c r="E13" s="120"/>
      <c r="F13" s="120"/>
      <c r="G13" s="120"/>
      <c r="H13" s="120"/>
      <c r="I13" s="188"/>
      <c r="O13" s="206" t="str">
        <f t="shared" si="0"/>
        <v>x</v>
      </c>
      <c r="P13" s="206">
        <f t="shared" si="1"/>
        <v>0</v>
      </c>
      <c r="Q13" s="206" t="str">
        <f t="shared" si="2"/>
        <v>x</v>
      </c>
      <c r="R13" s="206">
        <f t="shared" si="3"/>
        <v>0</v>
      </c>
    </row>
    <row r="14" spans="1:18" ht="13" x14ac:dyDescent="0.15">
      <c r="A14" s="212"/>
      <c r="B14" s="120"/>
      <c r="C14" s="216"/>
      <c r="D14" s="120"/>
      <c r="E14" s="120"/>
      <c r="F14" s="120"/>
      <c r="G14" s="120"/>
      <c r="H14" s="120"/>
      <c r="I14" s="188"/>
      <c r="O14" s="206" t="str">
        <f t="shared" si="0"/>
        <v>x</v>
      </c>
      <c r="P14" s="206">
        <f t="shared" si="1"/>
        <v>0</v>
      </c>
      <c r="Q14" s="206" t="str">
        <f t="shared" si="2"/>
        <v>x</v>
      </c>
      <c r="R14" s="206">
        <f t="shared" si="3"/>
        <v>0</v>
      </c>
    </row>
    <row r="15" spans="1:18" ht="13" x14ac:dyDescent="0.15">
      <c r="A15" s="212"/>
      <c r="B15" s="120"/>
      <c r="C15" s="216"/>
      <c r="D15" s="120"/>
      <c r="E15" s="120"/>
      <c r="F15" s="120"/>
      <c r="G15" s="120"/>
      <c r="H15" s="120"/>
      <c r="I15" s="188"/>
      <c r="O15" s="206" t="str">
        <f t="shared" si="0"/>
        <v>x</v>
      </c>
      <c r="P15" s="206">
        <f t="shared" si="1"/>
        <v>0</v>
      </c>
      <c r="Q15" s="206" t="str">
        <f t="shared" si="2"/>
        <v>x</v>
      </c>
      <c r="R15" s="206">
        <f t="shared" si="3"/>
        <v>0</v>
      </c>
    </row>
    <row r="16" spans="1:18" ht="13" x14ac:dyDescent="0.15">
      <c r="A16" s="212"/>
      <c r="B16" s="120"/>
      <c r="C16" s="216"/>
      <c r="D16" s="120"/>
      <c r="E16" s="120"/>
      <c r="F16" s="120"/>
      <c r="G16" s="120"/>
      <c r="H16" s="120"/>
      <c r="I16" s="188"/>
      <c r="O16" s="206" t="str">
        <f t="shared" si="0"/>
        <v>x</v>
      </c>
      <c r="P16" s="206">
        <f t="shared" si="1"/>
        <v>0</v>
      </c>
      <c r="Q16" s="206" t="str">
        <f t="shared" si="2"/>
        <v>x</v>
      </c>
      <c r="R16" s="206">
        <f t="shared" si="3"/>
        <v>0</v>
      </c>
    </row>
    <row r="17" spans="1:18" ht="13" x14ac:dyDescent="0.15">
      <c r="A17" s="212"/>
      <c r="B17" s="120"/>
      <c r="C17" s="216"/>
      <c r="D17" s="120"/>
      <c r="E17" s="120"/>
      <c r="F17" s="120"/>
      <c r="G17" s="120"/>
      <c r="H17" s="120"/>
      <c r="I17" s="188"/>
      <c r="O17" s="206" t="str">
        <f t="shared" si="0"/>
        <v>x</v>
      </c>
      <c r="P17" s="206">
        <f t="shared" si="1"/>
        <v>0</v>
      </c>
      <c r="Q17" s="206" t="str">
        <f t="shared" si="2"/>
        <v>x</v>
      </c>
      <c r="R17" s="206">
        <f t="shared" si="3"/>
        <v>0</v>
      </c>
    </row>
    <row r="18" spans="1:18" ht="13" x14ac:dyDescent="0.15">
      <c r="A18" s="212"/>
      <c r="B18" s="120"/>
      <c r="C18" s="216"/>
      <c r="D18" s="120"/>
      <c r="E18" s="120"/>
      <c r="F18" s="120"/>
      <c r="G18" s="120"/>
      <c r="H18" s="120"/>
      <c r="I18" s="188"/>
      <c r="O18" s="206" t="str">
        <f t="shared" si="0"/>
        <v>x</v>
      </c>
      <c r="P18" s="206">
        <f t="shared" si="1"/>
        <v>0</v>
      </c>
      <c r="Q18" s="206" t="str">
        <f t="shared" si="2"/>
        <v>x</v>
      </c>
      <c r="R18" s="206">
        <f t="shared" si="3"/>
        <v>0</v>
      </c>
    </row>
    <row r="19" spans="1:18" ht="13" x14ac:dyDescent="0.15">
      <c r="A19" s="212"/>
      <c r="B19" s="120"/>
      <c r="C19" s="216"/>
      <c r="D19" s="120"/>
      <c r="E19" s="120"/>
      <c r="F19" s="120"/>
      <c r="G19" s="120"/>
      <c r="H19" s="120"/>
      <c r="I19" s="188"/>
      <c r="O19" s="206" t="str">
        <f t="shared" si="0"/>
        <v>x</v>
      </c>
      <c r="P19" s="206">
        <f t="shared" si="1"/>
        <v>0</v>
      </c>
      <c r="Q19" s="206" t="str">
        <f t="shared" si="2"/>
        <v>x</v>
      </c>
      <c r="R19" s="206">
        <f t="shared" si="3"/>
        <v>0</v>
      </c>
    </row>
    <row r="20" spans="1:18" ht="13" x14ac:dyDescent="0.15">
      <c r="A20" s="212"/>
      <c r="B20" s="120"/>
      <c r="C20" s="216"/>
      <c r="D20" s="120"/>
      <c r="E20" s="120"/>
      <c r="F20" s="120"/>
      <c r="G20" s="120"/>
      <c r="H20" s="120"/>
      <c r="I20" s="188"/>
      <c r="O20" s="206" t="str">
        <f t="shared" si="0"/>
        <v>x</v>
      </c>
      <c r="P20" s="206">
        <f t="shared" si="1"/>
        <v>0</v>
      </c>
      <c r="Q20" s="206" t="str">
        <f t="shared" si="2"/>
        <v>x</v>
      </c>
      <c r="R20" s="206">
        <f t="shared" si="3"/>
        <v>0</v>
      </c>
    </row>
    <row r="21" spans="1:18" ht="13" x14ac:dyDescent="0.15">
      <c r="A21" s="212"/>
      <c r="B21" s="120"/>
      <c r="C21" s="216"/>
      <c r="D21" s="120"/>
      <c r="E21" s="120"/>
      <c r="F21" s="120"/>
      <c r="G21" s="120"/>
      <c r="H21" s="120"/>
      <c r="I21" s="188"/>
      <c r="O21" s="206" t="str">
        <f t="shared" si="0"/>
        <v>x</v>
      </c>
      <c r="P21" s="206">
        <f t="shared" si="1"/>
        <v>0</v>
      </c>
      <c r="Q21" s="206" t="str">
        <f t="shared" si="2"/>
        <v>x</v>
      </c>
      <c r="R21" s="206">
        <f t="shared" si="3"/>
        <v>0</v>
      </c>
    </row>
    <row r="22" spans="1:18" ht="13" x14ac:dyDescent="0.15">
      <c r="A22" s="212"/>
      <c r="B22" s="120"/>
      <c r="C22" s="216"/>
      <c r="D22" s="120"/>
      <c r="E22" s="120"/>
      <c r="F22" s="120"/>
      <c r="G22" s="120"/>
      <c r="H22" s="120"/>
      <c r="I22" s="188"/>
      <c r="O22" s="206" t="str">
        <f t="shared" si="0"/>
        <v>x</v>
      </c>
      <c r="P22" s="206">
        <f t="shared" si="1"/>
        <v>0</v>
      </c>
      <c r="Q22" s="206" t="str">
        <f t="shared" si="2"/>
        <v>x</v>
      </c>
      <c r="R22" s="206">
        <f t="shared" si="3"/>
        <v>0</v>
      </c>
    </row>
    <row r="23" spans="1:18" ht="13" x14ac:dyDescent="0.15">
      <c r="A23" s="212"/>
      <c r="B23" s="120"/>
      <c r="C23" s="216"/>
      <c r="D23" s="120"/>
      <c r="E23" s="120"/>
      <c r="F23" s="120"/>
      <c r="G23" s="120"/>
      <c r="H23" s="120"/>
      <c r="I23" s="188"/>
      <c r="O23" s="206" t="str">
        <f t="shared" si="0"/>
        <v>x</v>
      </c>
      <c r="P23" s="206">
        <f t="shared" si="1"/>
        <v>0</v>
      </c>
      <c r="Q23" s="206" t="str">
        <f t="shared" si="2"/>
        <v>x</v>
      </c>
      <c r="R23" s="206">
        <f t="shared" si="3"/>
        <v>0</v>
      </c>
    </row>
    <row r="24" spans="1:18" ht="13" x14ac:dyDescent="0.15">
      <c r="A24" s="212"/>
      <c r="B24" s="120"/>
      <c r="C24" s="216"/>
      <c r="D24" s="120"/>
      <c r="E24" s="120"/>
      <c r="F24" s="120"/>
      <c r="G24" s="120"/>
      <c r="H24" s="120"/>
      <c r="I24" s="188"/>
      <c r="O24" s="206" t="str">
        <f t="shared" si="0"/>
        <v>x</v>
      </c>
      <c r="P24" s="206">
        <f t="shared" si="1"/>
        <v>0</v>
      </c>
      <c r="Q24" s="206" t="str">
        <f t="shared" si="2"/>
        <v>x</v>
      </c>
      <c r="R24" s="206">
        <f t="shared" si="3"/>
        <v>0</v>
      </c>
    </row>
    <row r="25" spans="1:18" ht="13" x14ac:dyDescent="0.15">
      <c r="A25" s="212"/>
      <c r="B25" s="120"/>
      <c r="C25" s="216"/>
      <c r="D25" s="120"/>
      <c r="E25" s="120"/>
      <c r="F25" s="120"/>
      <c r="G25" s="120"/>
      <c r="H25" s="120"/>
      <c r="I25" s="188"/>
      <c r="O25" s="206" t="str">
        <f t="shared" si="0"/>
        <v>x</v>
      </c>
      <c r="P25" s="206">
        <f t="shared" si="1"/>
        <v>0</v>
      </c>
      <c r="Q25" s="206" t="str">
        <f t="shared" si="2"/>
        <v>x</v>
      </c>
      <c r="R25" s="206">
        <f t="shared" si="3"/>
        <v>0</v>
      </c>
    </row>
    <row r="26" spans="1:18" ht="13" x14ac:dyDescent="0.15">
      <c r="A26" s="212"/>
      <c r="B26" s="120"/>
      <c r="C26" s="216"/>
      <c r="D26" s="120"/>
      <c r="E26" s="120"/>
      <c r="F26" s="120"/>
      <c r="G26" s="120"/>
      <c r="H26" s="120"/>
      <c r="I26" s="188"/>
      <c r="O26" s="206" t="str">
        <f t="shared" si="0"/>
        <v>x</v>
      </c>
      <c r="P26" s="206">
        <f t="shared" si="1"/>
        <v>0</v>
      </c>
      <c r="Q26" s="206" t="str">
        <f t="shared" si="2"/>
        <v>x</v>
      </c>
      <c r="R26" s="206">
        <f t="shared" si="3"/>
        <v>0</v>
      </c>
    </row>
    <row r="27" spans="1:18" ht="13" x14ac:dyDescent="0.15">
      <c r="A27" s="212"/>
      <c r="B27" s="120"/>
      <c r="C27" s="216"/>
      <c r="D27" s="120"/>
      <c r="E27" s="120"/>
      <c r="F27" s="120"/>
      <c r="G27" s="120"/>
      <c r="H27" s="120"/>
      <c r="I27" s="188"/>
      <c r="O27" s="206" t="str">
        <f t="shared" si="0"/>
        <v>x</v>
      </c>
      <c r="P27" s="206">
        <f t="shared" si="1"/>
        <v>0</v>
      </c>
      <c r="Q27" s="206" t="str">
        <f t="shared" si="2"/>
        <v>x</v>
      </c>
      <c r="R27" s="206">
        <f t="shared" si="3"/>
        <v>0</v>
      </c>
    </row>
    <row r="28" spans="1:18" ht="13" x14ac:dyDescent="0.15">
      <c r="A28" s="212"/>
      <c r="B28" s="120"/>
      <c r="C28" s="216"/>
      <c r="D28" s="120"/>
      <c r="E28" s="120"/>
      <c r="F28" s="120"/>
      <c r="G28" s="120"/>
      <c r="H28" s="120"/>
      <c r="I28" s="188"/>
      <c r="O28" s="206" t="str">
        <f t="shared" si="0"/>
        <v>x</v>
      </c>
      <c r="P28" s="206">
        <f t="shared" si="1"/>
        <v>0</v>
      </c>
      <c r="Q28" s="206" t="str">
        <f t="shared" si="2"/>
        <v>x</v>
      </c>
      <c r="R28" s="206">
        <f t="shared" si="3"/>
        <v>0</v>
      </c>
    </row>
    <row r="29" spans="1:18" ht="13" x14ac:dyDescent="0.15">
      <c r="A29" s="212"/>
      <c r="B29" s="120"/>
      <c r="C29" s="216"/>
      <c r="D29" s="120"/>
      <c r="E29" s="120"/>
      <c r="F29" s="120"/>
      <c r="G29" s="120"/>
      <c r="H29" s="120"/>
      <c r="I29" s="188"/>
      <c r="O29" s="206" t="str">
        <f t="shared" si="0"/>
        <v>x</v>
      </c>
      <c r="P29" s="206">
        <f t="shared" si="1"/>
        <v>0</v>
      </c>
      <c r="Q29" s="206" t="str">
        <f t="shared" si="2"/>
        <v>x</v>
      </c>
      <c r="R29" s="206">
        <f t="shared" si="3"/>
        <v>0</v>
      </c>
    </row>
    <row r="30" spans="1:18" ht="13" x14ac:dyDescent="0.15">
      <c r="A30" s="212"/>
      <c r="B30" s="120"/>
      <c r="C30" s="216"/>
      <c r="D30" s="120"/>
      <c r="E30" s="120"/>
      <c r="F30" s="120"/>
      <c r="G30" s="120"/>
      <c r="H30" s="120"/>
      <c r="I30" s="188"/>
      <c r="O30" s="206" t="str">
        <f t="shared" si="0"/>
        <v>x</v>
      </c>
      <c r="P30" s="206">
        <f t="shared" si="1"/>
        <v>0</v>
      </c>
      <c r="Q30" s="206" t="str">
        <f t="shared" si="2"/>
        <v>x</v>
      </c>
      <c r="R30" s="206">
        <f t="shared" si="3"/>
        <v>0</v>
      </c>
    </row>
    <row r="31" spans="1:18" ht="13" x14ac:dyDescent="0.15">
      <c r="A31" s="212"/>
      <c r="B31" s="120"/>
      <c r="C31" s="216"/>
      <c r="D31" s="120"/>
      <c r="E31" s="120"/>
      <c r="F31" s="120"/>
      <c r="G31" s="120"/>
      <c r="H31" s="120"/>
      <c r="I31" s="188"/>
      <c r="O31" s="206" t="str">
        <f t="shared" si="0"/>
        <v>x</v>
      </c>
      <c r="P31" s="206">
        <f t="shared" si="1"/>
        <v>0</v>
      </c>
      <c r="Q31" s="206" t="str">
        <f t="shared" si="2"/>
        <v>x</v>
      </c>
      <c r="R31" s="206">
        <f t="shared" si="3"/>
        <v>0</v>
      </c>
    </row>
    <row r="32" spans="1:18" ht="13" x14ac:dyDescent="0.15">
      <c r="A32" s="212"/>
      <c r="B32" s="120"/>
      <c r="C32" s="216"/>
      <c r="D32" s="120"/>
      <c r="E32" s="120"/>
      <c r="F32" s="120"/>
      <c r="G32" s="120"/>
      <c r="H32" s="120"/>
      <c r="I32" s="188"/>
      <c r="O32" s="206" t="str">
        <f t="shared" si="0"/>
        <v>x</v>
      </c>
      <c r="P32" s="206">
        <f t="shared" si="1"/>
        <v>0</v>
      </c>
      <c r="Q32" s="206" t="str">
        <f t="shared" si="2"/>
        <v>x</v>
      </c>
      <c r="R32" s="206">
        <f t="shared" si="3"/>
        <v>0</v>
      </c>
    </row>
    <row r="33" spans="1:18" ht="13" x14ac:dyDescent="0.15">
      <c r="A33" s="212"/>
      <c r="B33" s="120"/>
      <c r="C33" s="216"/>
      <c r="D33" s="120"/>
      <c r="E33" s="120"/>
      <c r="F33" s="120"/>
      <c r="G33" s="120"/>
      <c r="H33" s="120"/>
      <c r="I33" s="188"/>
      <c r="O33" s="206" t="str">
        <f t="shared" si="0"/>
        <v>x</v>
      </c>
      <c r="P33" s="206">
        <f t="shared" si="1"/>
        <v>0</v>
      </c>
      <c r="Q33" s="206" t="str">
        <f t="shared" si="2"/>
        <v>x</v>
      </c>
      <c r="R33" s="206">
        <f t="shared" si="3"/>
        <v>0</v>
      </c>
    </row>
    <row r="34" spans="1:18" ht="13" x14ac:dyDescent="0.15">
      <c r="A34" s="212"/>
      <c r="B34" s="120"/>
      <c r="C34" s="216"/>
      <c r="D34" s="120"/>
      <c r="E34" s="120"/>
      <c r="F34" s="120"/>
      <c r="G34" s="120"/>
      <c r="H34" s="120"/>
      <c r="I34" s="188"/>
      <c r="O34" s="206" t="str">
        <f t="shared" si="0"/>
        <v>x</v>
      </c>
      <c r="P34" s="206">
        <f t="shared" si="1"/>
        <v>0</v>
      </c>
      <c r="Q34" s="206" t="str">
        <f t="shared" si="2"/>
        <v>x</v>
      </c>
      <c r="R34" s="206">
        <f t="shared" si="3"/>
        <v>0</v>
      </c>
    </row>
    <row r="35" spans="1:18" ht="13" x14ac:dyDescent="0.15">
      <c r="A35" s="212"/>
      <c r="B35" s="120"/>
      <c r="C35" s="216"/>
      <c r="D35" s="120"/>
      <c r="E35" s="120"/>
      <c r="F35" s="120"/>
      <c r="G35" s="120"/>
      <c r="H35" s="120"/>
      <c r="I35" s="188"/>
      <c r="O35" s="206" t="str">
        <f t="shared" si="0"/>
        <v>x</v>
      </c>
      <c r="P35" s="206">
        <f t="shared" si="1"/>
        <v>0</v>
      </c>
      <c r="Q35" s="206" t="str">
        <f t="shared" si="2"/>
        <v>x</v>
      </c>
      <c r="R35" s="206">
        <f t="shared" si="3"/>
        <v>0</v>
      </c>
    </row>
    <row r="36" spans="1:18" ht="13" x14ac:dyDescent="0.15">
      <c r="A36" s="212"/>
      <c r="B36" s="120"/>
      <c r="C36" s="216"/>
      <c r="D36" s="120"/>
      <c r="E36" s="120"/>
      <c r="F36" s="120"/>
      <c r="G36" s="120"/>
      <c r="H36" s="120"/>
      <c r="I36" s="188"/>
      <c r="O36" s="206" t="str">
        <f t="shared" si="0"/>
        <v>x</v>
      </c>
      <c r="P36" s="206">
        <f t="shared" si="1"/>
        <v>0</v>
      </c>
      <c r="Q36" s="206" t="str">
        <f t="shared" si="2"/>
        <v>x</v>
      </c>
      <c r="R36" s="206">
        <f t="shared" si="3"/>
        <v>0</v>
      </c>
    </row>
    <row r="37" spans="1:18" ht="13" x14ac:dyDescent="0.15">
      <c r="A37" s="212"/>
      <c r="B37" s="120"/>
      <c r="C37" s="216"/>
      <c r="D37" s="120"/>
      <c r="E37" s="120"/>
      <c r="F37" s="120"/>
      <c r="G37" s="120"/>
      <c r="H37" s="120"/>
      <c r="I37" s="188"/>
      <c r="O37" s="206" t="str">
        <f t="shared" si="0"/>
        <v>x</v>
      </c>
      <c r="P37" s="206">
        <f t="shared" si="1"/>
        <v>0</v>
      </c>
      <c r="Q37" s="206" t="str">
        <f t="shared" si="2"/>
        <v>x</v>
      </c>
      <c r="R37" s="206">
        <f t="shared" si="3"/>
        <v>0</v>
      </c>
    </row>
    <row r="38" spans="1:18" ht="13" x14ac:dyDescent="0.15">
      <c r="A38" s="212"/>
      <c r="B38" s="120"/>
      <c r="C38" s="216"/>
      <c r="D38" s="120"/>
      <c r="E38" s="120"/>
      <c r="F38" s="120"/>
      <c r="G38" s="120"/>
      <c r="H38" s="120"/>
      <c r="I38" s="188"/>
      <c r="O38" s="206" t="str">
        <f t="shared" si="0"/>
        <v>x</v>
      </c>
      <c r="P38" s="206">
        <f t="shared" si="1"/>
        <v>0</v>
      </c>
      <c r="Q38" s="206" t="str">
        <f t="shared" si="2"/>
        <v>x</v>
      </c>
      <c r="R38" s="206">
        <f t="shared" si="3"/>
        <v>0</v>
      </c>
    </row>
    <row r="39" spans="1:18" ht="13" x14ac:dyDescent="0.15">
      <c r="A39" s="212"/>
      <c r="B39" s="120"/>
      <c r="C39" s="216"/>
      <c r="D39" s="120"/>
      <c r="E39" s="120"/>
      <c r="F39" s="120"/>
      <c r="G39" s="120"/>
      <c r="H39" s="120"/>
      <c r="I39" s="188"/>
      <c r="O39" s="206" t="str">
        <f t="shared" si="0"/>
        <v>x</v>
      </c>
      <c r="P39" s="206">
        <f t="shared" si="1"/>
        <v>0</v>
      </c>
      <c r="Q39" s="206" t="str">
        <f t="shared" si="2"/>
        <v>x</v>
      </c>
      <c r="R39" s="206">
        <f t="shared" si="3"/>
        <v>0</v>
      </c>
    </row>
    <row r="40" spans="1:18" ht="13" x14ac:dyDescent="0.15">
      <c r="A40" s="212"/>
      <c r="B40" s="120"/>
      <c r="C40" s="216"/>
      <c r="D40" s="120"/>
      <c r="E40" s="120"/>
      <c r="F40" s="120"/>
      <c r="G40" s="120"/>
      <c r="H40" s="120"/>
      <c r="I40" s="188"/>
      <c r="O40" s="206" t="str">
        <f t="shared" si="0"/>
        <v>x</v>
      </c>
      <c r="P40" s="206">
        <f t="shared" si="1"/>
        <v>0</v>
      </c>
      <c r="Q40" s="206" t="str">
        <f t="shared" si="2"/>
        <v>x</v>
      </c>
      <c r="R40" s="206">
        <f t="shared" si="3"/>
        <v>0</v>
      </c>
    </row>
    <row r="41" spans="1:18" ht="13" x14ac:dyDescent="0.15">
      <c r="A41" s="212"/>
      <c r="B41" s="120"/>
      <c r="C41" s="216"/>
      <c r="D41" s="120"/>
      <c r="E41" s="120"/>
      <c r="F41" s="120"/>
      <c r="G41" s="120"/>
      <c r="H41" s="120"/>
      <c r="I41" s="188"/>
      <c r="O41" s="206" t="str">
        <f t="shared" si="0"/>
        <v>x</v>
      </c>
      <c r="P41" s="206">
        <f t="shared" si="1"/>
        <v>0</v>
      </c>
      <c r="Q41" s="206" t="str">
        <f t="shared" si="2"/>
        <v>x</v>
      </c>
      <c r="R41" s="206">
        <f t="shared" si="3"/>
        <v>0</v>
      </c>
    </row>
    <row r="42" spans="1:18" ht="13" x14ac:dyDescent="0.15">
      <c r="A42" s="212"/>
      <c r="B42" s="120"/>
      <c r="C42" s="216"/>
      <c r="D42" s="120"/>
      <c r="E42" s="120"/>
      <c r="F42" s="120"/>
      <c r="G42" s="120"/>
      <c r="H42" s="120"/>
      <c r="I42" s="188"/>
      <c r="O42" s="206" t="str">
        <f t="shared" si="0"/>
        <v>x</v>
      </c>
      <c r="P42" s="206">
        <f t="shared" si="1"/>
        <v>0</v>
      </c>
      <c r="Q42" s="206" t="str">
        <f t="shared" si="2"/>
        <v>x</v>
      </c>
      <c r="R42" s="206">
        <f t="shared" si="3"/>
        <v>0</v>
      </c>
    </row>
    <row r="43" spans="1:18" ht="13" x14ac:dyDescent="0.15">
      <c r="A43" s="212"/>
      <c r="B43" s="120"/>
      <c r="C43" s="216"/>
      <c r="D43" s="120"/>
      <c r="E43" s="120"/>
      <c r="F43" s="120"/>
      <c r="G43" s="120"/>
      <c r="H43" s="120"/>
      <c r="I43" s="188"/>
      <c r="O43" s="206" t="str">
        <f t="shared" si="0"/>
        <v>x</v>
      </c>
      <c r="P43" s="206">
        <f t="shared" si="1"/>
        <v>0</v>
      </c>
      <c r="Q43" s="206" t="str">
        <f t="shared" si="2"/>
        <v>x</v>
      </c>
      <c r="R43" s="206">
        <f t="shared" si="3"/>
        <v>0</v>
      </c>
    </row>
    <row r="44" spans="1:18" ht="13" x14ac:dyDescent="0.15">
      <c r="A44" s="212"/>
      <c r="B44" s="120"/>
      <c r="C44" s="216"/>
      <c r="D44" s="120"/>
      <c r="E44" s="120"/>
      <c r="F44" s="120"/>
      <c r="G44" s="120"/>
      <c r="H44" s="120"/>
      <c r="I44" s="188"/>
      <c r="O44" s="206" t="str">
        <f t="shared" si="0"/>
        <v>x</v>
      </c>
      <c r="P44" s="206">
        <f t="shared" si="1"/>
        <v>0</v>
      </c>
      <c r="Q44" s="206" t="str">
        <f t="shared" si="2"/>
        <v>x</v>
      </c>
      <c r="R44" s="206">
        <f t="shared" si="3"/>
        <v>0</v>
      </c>
    </row>
    <row r="45" spans="1:18" ht="13" x14ac:dyDescent="0.15">
      <c r="A45" s="212"/>
      <c r="B45" s="120"/>
      <c r="C45" s="216"/>
      <c r="D45" s="120"/>
      <c r="E45" s="120"/>
      <c r="F45" s="120"/>
      <c r="G45" s="120"/>
      <c r="H45" s="120"/>
      <c r="I45" s="188"/>
      <c r="O45" s="206" t="str">
        <f t="shared" si="0"/>
        <v>x</v>
      </c>
      <c r="P45" s="206">
        <f t="shared" si="1"/>
        <v>0</v>
      </c>
      <c r="Q45" s="206" t="str">
        <f t="shared" si="2"/>
        <v>x</v>
      </c>
      <c r="R45" s="206">
        <f t="shared" si="3"/>
        <v>0</v>
      </c>
    </row>
    <row r="46" spans="1:18" ht="13" x14ac:dyDescent="0.15">
      <c r="A46" s="212"/>
      <c r="B46" s="120"/>
      <c r="C46" s="216"/>
      <c r="D46" s="120"/>
      <c r="E46" s="120"/>
      <c r="F46" s="120"/>
      <c r="G46" s="120"/>
      <c r="H46" s="120"/>
      <c r="I46" s="188"/>
      <c r="O46" s="206" t="str">
        <f t="shared" si="0"/>
        <v>x</v>
      </c>
      <c r="P46" s="206">
        <f t="shared" si="1"/>
        <v>0</v>
      </c>
      <c r="Q46" s="206" t="str">
        <f t="shared" si="2"/>
        <v>x</v>
      </c>
      <c r="R46" s="206">
        <f t="shared" si="3"/>
        <v>0</v>
      </c>
    </row>
    <row r="47" spans="1:18" ht="13" x14ac:dyDescent="0.15">
      <c r="A47" s="212"/>
      <c r="B47" s="120"/>
      <c r="C47" s="216"/>
      <c r="D47" s="120"/>
      <c r="E47" s="120"/>
      <c r="F47" s="120"/>
      <c r="G47" s="120"/>
      <c r="H47" s="120"/>
      <c r="I47" s="188"/>
      <c r="O47" s="206" t="str">
        <f t="shared" si="0"/>
        <v>x</v>
      </c>
      <c r="P47" s="206">
        <f t="shared" si="1"/>
        <v>0</v>
      </c>
      <c r="Q47" s="206" t="str">
        <f t="shared" si="2"/>
        <v>x</v>
      </c>
      <c r="R47" s="206">
        <f t="shared" si="3"/>
        <v>0</v>
      </c>
    </row>
    <row r="48" spans="1:18" ht="13" x14ac:dyDescent="0.15">
      <c r="A48" s="212"/>
      <c r="B48" s="120"/>
      <c r="C48" s="216"/>
      <c r="D48" s="120"/>
      <c r="E48" s="120"/>
      <c r="F48" s="120"/>
      <c r="G48" s="120"/>
      <c r="H48" s="120"/>
      <c r="I48" s="188"/>
      <c r="O48" s="206" t="str">
        <f t="shared" si="0"/>
        <v>x</v>
      </c>
      <c r="P48" s="206">
        <f t="shared" si="1"/>
        <v>0</v>
      </c>
      <c r="Q48" s="206" t="str">
        <f t="shared" si="2"/>
        <v>x</v>
      </c>
      <c r="R48" s="206">
        <f t="shared" si="3"/>
        <v>0</v>
      </c>
    </row>
    <row r="49" spans="1:18" ht="13" x14ac:dyDescent="0.15">
      <c r="A49" s="212"/>
      <c r="B49" s="120"/>
      <c r="C49" s="216"/>
      <c r="D49" s="120"/>
      <c r="E49" s="120"/>
      <c r="F49" s="120"/>
      <c r="G49" s="120"/>
      <c r="H49" s="120"/>
      <c r="I49" s="188"/>
      <c r="O49" s="206" t="str">
        <f t="shared" si="0"/>
        <v>x</v>
      </c>
      <c r="P49" s="206">
        <f t="shared" si="1"/>
        <v>0</v>
      </c>
      <c r="Q49" s="206" t="str">
        <f t="shared" si="2"/>
        <v>x</v>
      </c>
      <c r="R49" s="206">
        <f t="shared" si="3"/>
        <v>0</v>
      </c>
    </row>
    <row r="50" spans="1:18" ht="13" x14ac:dyDescent="0.15">
      <c r="A50" s="212"/>
      <c r="B50" s="120"/>
      <c r="C50" s="216"/>
      <c r="D50" s="120"/>
      <c r="E50" s="120"/>
      <c r="F50" s="120"/>
      <c r="G50" s="120"/>
      <c r="H50" s="120"/>
      <c r="I50" s="188"/>
      <c r="O50" s="206" t="str">
        <f t="shared" si="0"/>
        <v>x</v>
      </c>
      <c r="P50" s="206">
        <f t="shared" si="1"/>
        <v>0</v>
      </c>
      <c r="Q50" s="206" t="str">
        <f t="shared" si="2"/>
        <v>x</v>
      </c>
      <c r="R50" s="206">
        <f t="shared" si="3"/>
        <v>0</v>
      </c>
    </row>
    <row r="51" spans="1:18" ht="13" x14ac:dyDescent="0.15">
      <c r="A51" s="212"/>
      <c r="B51" s="120"/>
      <c r="C51" s="216"/>
      <c r="D51" s="120"/>
      <c r="E51" s="120"/>
      <c r="F51" s="120"/>
      <c r="G51" s="120"/>
      <c r="H51" s="120"/>
      <c r="I51" s="188"/>
      <c r="O51" s="206" t="str">
        <f t="shared" si="0"/>
        <v>x</v>
      </c>
      <c r="P51" s="206">
        <f t="shared" si="1"/>
        <v>0</v>
      </c>
      <c r="Q51" s="206" t="str">
        <f t="shared" si="2"/>
        <v>x</v>
      </c>
      <c r="R51" s="206">
        <f t="shared" si="3"/>
        <v>0</v>
      </c>
    </row>
    <row r="52" spans="1:18" ht="13" x14ac:dyDescent="0.15">
      <c r="A52" s="212"/>
      <c r="B52" s="120"/>
      <c r="C52" s="216"/>
      <c r="D52" s="120"/>
      <c r="E52" s="120"/>
      <c r="F52" s="120"/>
      <c r="G52" s="120"/>
      <c r="H52" s="120"/>
      <c r="I52" s="188"/>
      <c r="O52" s="206" t="str">
        <f t="shared" si="0"/>
        <v>x</v>
      </c>
      <c r="P52" s="206">
        <f t="shared" si="1"/>
        <v>0</v>
      </c>
      <c r="Q52" s="206" t="str">
        <f t="shared" si="2"/>
        <v>x</v>
      </c>
      <c r="R52" s="206">
        <f t="shared" si="3"/>
        <v>0</v>
      </c>
    </row>
    <row r="53" spans="1:18" ht="13" x14ac:dyDescent="0.15">
      <c r="A53" s="212"/>
      <c r="B53" s="120"/>
      <c r="C53" s="216"/>
      <c r="D53" s="120"/>
      <c r="E53" s="120"/>
      <c r="F53" s="120"/>
      <c r="G53" s="120"/>
      <c r="H53" s="120"/>
      <c r="I53" s="188"/>
      <c r="O53" s="206" t="str">
        <f t="shared" si="0"/>
        <v>x</v>
      </c>
      <c r="P53" s="206">
        <f t="shared" si="1"/>
        <v>0</v>
      </c>
      <c r="Q53" s="206" t="str">
        <f t="shared" si="2"/>
        <v>x</v>
      </c>
      <c r="R53" s="206">
        <f t="shared" si="3"/>
        <v>0</v>
      </c>
    </row>
    <row r="54" spans="1:18" ht="13" x14ac:dyDescent="0.15">
      <c r="A54" s="212"/>
      <c r="B54" s="120"/>
      <c r="C54" s="216"/>
      <c r="D54" s="120"/>
      <c r="E54" s="120"/>
      <c r="F54" s="120"/>
      <c r="G54" s="120"/>
      <c r="H54" s="120"/>
      <c r="I54" s="188"/>
      <c r="O54" s="206" t="str">
        <f t="shared" si="0"/>
        <v>x</v>
      </c>
      <c r="P54" s="206">
        <f t="shared" si="1"/>
        <v>0</v>
      </c>
      <c r="Q54" s="206" t="str">
        <f t="shared" si="2"/>
        <v>x</v>
      </c>
      <c r="R54" s="206">
        <f t="shared" si="3"/>
        <v>0</v>
      </c>
    </row>
    <row r="55" spans="1:18" ht="13" x14ac:dyDescent="0.15">
      <c r="A55" s="212"/>
      <c r="B55" s="120"/>
      <c r="C55" s="216"/>
      <c r="D55" s="120"/>
      <c r="E55" s="120"/>
      <c r="F55" s="120"/>
      <c r="G55" s="120"/>
      <c r="H55" s="120"/>
      <c r="I55" s="188"/>
      <c r="O55" s="206" t="str">
        <f t="shared" si="0"/>
        <v>x</v>
      </c>
      <c r="P55" s="206">
        <f t="shared" si="1"/>
        <v>0</v>
      </c>
      <c r="Q55" s="206" t="str">
        <f t="shared" si="2"/>
        <v>x</v>
      </c>
      <c r="R55" s="206">
        <f t="shared" si="3"/>
        <v>0</v>
      </c>
    </row>
    <row r="56" spans="1:18" ht="13" x14ac:dyDescent="0.15">
      <c r="A56" s="212"/>
      <c r="B56" s="120"/>
      <c r="C56" s="216"/>
      <c r="D56" s="120"/>
      <c r="E56" s="120"/>
      <c r="F56" s="120"/>
      <c r="G56" s="120"/>
      <c r="H56" s="120"/>
      <c r="I56" s="188"/>
      <c r="O56" s="206" t="str">
        <f t="shared" si="0"/>
        <v>x</v>
      </c>
      <c r="P56" s="206">
        <f t="shared" si="1"/>
        <v>0</v>
      </c>
      <c r="Q56" s="206" t="str">
        <f t="shared" si="2"/>
        <v>x</v>
      </c>
      <c r="R56" s="206">
        <f t="shared" si="3"/>
        <v>0</v>
      </c>
    </row>
    <row r="57" spans="1:18" ht="13" x14ac:dyDescent="0.15">
      <c r="A57" s="212"/>
      <c r="B57" s="120"/>
      <c r="C57" s="216"/>
      <c r="D57" s="120"/>
      <c r="E57" s="120"/>
      <c r="F57" s="120"/>
      <c r="G57" s="120"/>
      <c r="H57" s="120"/>
      <c r="I57" s="188"/>
      <c r="O57" s="206" t="str">
        <f t="shared" si="0"/>
        <v>x</v>
      </c>
      <c r="P57" s="206">
        <f t="shared" si="1"/>
        <v>0</v>
      </c>
      <c r="Q57" s="206" t="str">
        <f t="shared" si="2"/>
        <v>x</v>
      </c>
      <c r="R57" s="206">
        <f t="shared" si="3"/>
        <v>0</v>
      </c>
    </row>
    <row r="58" spans="1:18" ht="13" x14ac:dyDescent="0.15">
      <c r="A58" s="212"/>
      <c r="B58" s="120"/>
      <c r="C58" s="216"/>
      <c r="D58" s="120"/>
      <c r="E58" s="120"/>
      <c r="F58" s="120"/>
      <c r="G58" s="120"/>
      <c r="H58" s="120"/>
      <c r="I58" s="188"/>
      <c r="O58" s="206" t="str">
        <f t="shared" si="0"/>
        <v>x</v>
      </c>
      <c r="P58" s="206">
        <f t="shared" si="1"/>
        <v>0</v>
      </c>
      <c r="Q58" s="206" t="str">
        <f t="shared" si="2"/>
        <v>x</v>
      </c>
      <c r="R58" s="206">
        <f t="shared" si="3"/>
        <v>0</v>
      </c>
    </row>
    <row r="59" spans="1:18" ht="13" x14ac:dyDescent="0.15">
      <c r="A59" s="212"/>
      <c r="B59" s="120"/>
      <c r="C59" s="216"/>
      <c r="D59" s="120"/>
      <c r="E59" s="120"/>
      <c r="F59" s="120"/>
      <c r="G59" s="120"/>
      <c r="H59" s="120"/>
      <c r="I59" s="188"/>
      <c r="O59" s="206" t="str">
        <f t="shared" si="0"/>
        <v>x</v>
      </c>
      <c r="P59" s="206">
        <f t="shared" si="1"/>
        <v>0</v>
      </c>
      <c r="Q59" s="206" t="str">
        <f t="shared" si="2"/>
        <v>x</v>
      </c>
      <c r="R59" s="206">
        <f t="shared" si="3"/>
        <v>0</v>
      </c>
    </row>
    <row r="60" spans="1:18" ht="13" x14ac:dyDescent="0.15">
      <c r="A60" s="212"/>
      <c r="B60" s="120"/>
      <c r="C60" s="216"/>
      <c r="D60" s="120"/>
      <c r="E60" s="120"/>
      <c r="F60" s="120"/>
      <c r="G60" s="120"/>
      <c r="H60" s="120"/>
      <c r="I60" s="188"/>
      <c r="O60" s="206" t="str">
        <f t="shared" si="0"/>
        <v>x</v>
      </c>
      <c r="P60" s="206">
        <f t="shared" si="1"/>
        <v>0</v>
      </c>
      <c r="Q60" s="206" t="str">
        <f t="shared" si="2"/>
        <v>x</v>
      </c>
      <c r="R60" s="206">
        <f t="shared" si="3"/>
        <v>0</v>
      </c>
    </row>
    <row r="61" spans="1:18" ht="13" x14ac:dyDescent="0.15">
      <c r="A61" s="212"/>
      <c r="B61" s="120"/>
      <c r="C61" s="216"/>
      <c r="D61" s="120"/>
      <c r="E61" s="120"/>
      <c r="F61" s="120"/>
      <c r="G61" s="120"/>
      <c r="H61" s="120"/>
      <c r="I61" s="188"/>
      <c r="O61" s="206" t="str">
        <f t="shared" si="0"/>
        <v>x</v>
      </c>
      <c r="P61" s="206">
        <f t="shared" si="1"/>
        <v>0</v>
      </c>
      <c r="Q61" s="206" t="str">
        <f t="shared" si="2"/>
        <v>x</v>
      </c>
      <c r="R61" s="206">
        <f t="shared" si="3"/>
        <v>0</v>
      </c>
    </row>
    <row r="62" spans="1:18" ht="13" x14ac:dyDescent="0.15">
      <c r="A62" s="212"/>
      <c r="B62" s="120"/>
      <c r="C62" s="216"/>
      <c r="D62" s="120"/>
      <c r="E62" s="120"/>
      <c r="F62" s="120"/>
      <c r="G62" s="120"/>
      <c r="H62" s="120"/>
      <c r="I62" s="188"/>
      <c r="O62" s="206" t="str">
        <f t="shared" si="0"/>
        <v>x</v>
      </c>
      <c r="P62" s="206">
        <f t="shared" si="1"/>
        <v>0</v>
      </c>
      <c r="Q62" s="206" t="str">
        <f t="shared" si="2"/>
        <v>x</v>
      </c>
      <c r="R62" s="206">
        <f t="shared" si="3"/>
        <v>0</v>
      </c>
    </row>
    <row r="63" spans="1:18" ht="13" x14ac:dyDescent="0.15">
      <c r="A63" s="212"/>
      <c r="B63" s="120"/>
      <c r="C63" s="216"/>
      <c r="D63" s="120"/>
      <c r="E63" s="120"/>
      <c r="F63" s="120"/>
      <c r="G63" s="120"/>
      <c r="H63" s="120"/>
      <c r="I63" s="188"/>
      <c r="O63" s="206" t="str">
        <f t="shared" si="0"/>
        <v>x</v>
      </c>
      <c r="P63" s="206">
        <f t="shared" si="1"/>
        <v>0</v>
      </c>
      <c r="Q63" s="206" t="str">
        <f t="shared" si="2"/>
        <v>x</v>
      </c>
      <c r="R63" s="206">
        <f t="shared" si="3"/>
        <v>0</v>
      </c>
    </row>
    <row r="64" spans="1:18" ht="13" x14ac:dyDescent="0.15">
      <c r="A64" s="212"/>
      <c r="B64" s="120"/>
      <c r="C64" s="216"/>
      <c r="D64" s="120"/>
      <c r="E64" s="120"/>
      <c r="F64" s="120"/>
      <c r="G64" s="120"/>
      <c r="H64" s="120"/>
      <c r="I64" s="188"/>
      <c r="O64" s="206" t="str">
        <f t="shared" si="0"/>
        <v>x</v>
      </c>
      <c r="P64" s="206">
        <f t="shared" si="1"/>
        <v>0</v>
      </c>
      <c r="Q64" s="206" t="str">
        <f t="shared" si="2"/>
        <v>x</v>
      </c>
      <c r="R64" s="206">
        <f t="shared" si="3"/>
        <v>0</v>
      </c>
    </row>
    <row r="65" spans="1:18" ht="13" x14ac:dyDescent="0.15">
      <c r="A65" s="212"/>
      <c r="B65" s="120"/>
      <c r="C65" s="216"/>
      <c r="D65" s="120"/>
      <c r="E65" s="120"/>
      <c r="F65" s="120"/>
      <c r="G65" s="120"/>
      <c r="H65" s="120"/>
      <c r="I65" s="188"/>
      <c r="O65" s="206" t="str">
        <f t="shared" si="0"/>
        <v>x</v>
      </c>
      <c r="P65" s="206">
        <f t="shared" si="1"/>
        <v>0</v>
      </c>
      <c r="Q65" s="206" t="str">
        <f t="shared" si="2"/>
        <v>x</v>
      </c>
      <c r="R65" s="206">
        <f t="shared" si="3"/>
        <v>0</v>
      </c>
    </row>
    <row r="66" spans="1:18" ht="13" x14ac:dyDescent="0.15">
      <c r="A66" s="212"/>
      <c r="B66" s="120"/>
      <c r="C66" s="216"/>
      <c r="D66" s="120"/>
      <c r="E66" s="120"/>
      <c r="F66" s="120"/>
      <c r="G66" s="120"/>
      <c r="H66" s="120"/>
      <c r="I66" s="188"/>
      <c r="O66" s="206" t="str">
        <f t="shared" si="0"/>
        <v>x</v>
      </c>
      <c r="P66" s="206">
        <f t="shared" si="1"/>
        <v>0</v>
      </c>
      <c r="Q66" s="206" t="str">
        <f t="shared" si="2"/>
        <v>x</v>
      </c>
      <c r="R66" s="206">
        <f t="shared" si="3"/>
        <v>0</v>
      </c>
    </row>
    <row r="67" spans="1:18" ht="13" x14ac:dyDescent="0.15">
      <c r="A67" s="212"/>
      <c r="B67" s="120"/>
      <c r="C67" s="216"/>
      <c r="D67" s="120"/>
      <c r="E67" s="120"/>
      <c r="F67" s="120"/>
      <c r="G67" s="120"/>
      <c r="H67" s="120"/>
      <c r="I67" s="188"/>
      <c r="O67" s="206" t="str">
        <f t="shared" si="0"/>
        <v>x</v>
      </c>
      <c r="P67" s="206">
        <f t="shared" si="1"/>
        <v>0</v>
      </c>
      <c r="Q67" s="206" t="str">
        <f t="shared" si="2"/>
        <v>x</v>
      </c>
      <c r="R67" s="206">
        <f t="shared" si="3"/>
        <v>0</v>
      </c>
    </row>
    <row r="68" spans="1:18" ht="13" x14ac:dyDescent="0.15">
      <c r="A68" s="212"/>
      <c r="B68" s="120"/>
      <c r="C68" s="216"/>
      <c r="D68" s="120"/>
      <c r="E68" s="120"/>
      <c r="F68" s="120"/>
      <c r="G68" s="120"/>
      <c r="H68" s="120"/>
      <c r="I68" s="188"/>
      <c r="O68" s="206" t="str">
        <f t="shared" si="0"/>
        <v>x</v>
      </c>
      <c r="P68" s="206">
        <f t="shared" si="1"/>
        <v>0</v>
      </c>
      <c r="Q68" s="206" t="str">
        <f t="shared" si="2"/>
        <v>x</v>
      </c>
      <c r="R68" s="206">
        <f t="shared" si="3"/>
        <v>0</v>
      </c>
    </row>
    <row r="69" spans="1:18" ht="13" x14ac:dyDescent="0.15">
      <c r="A69" s="212"/>
      <c r="B69" s="120"/>
      <c r="C69" s="216"/>
      <c r="D69" s="120"/>
      <c r="E69" s="120"/>
      <c r="F69" s="120"/>
      <c r="G69" s="120"/>
      <c r="H69" s="120"/>
      <c r="I69" s="188"/>
      <c r="O69" s="206" t="str">
        <f t="shared" si="0"/>
        <v>x</v>
      </c>
      <c r="P69" s="206">
        <f t="shared" si="1"/>
        <v>0</v>
      </c>
      <c r="Q69" s="206" t="str">
        <f t="shared" si="2"/>
        <v>x</v>
      </c>
      <c r="R69" s="206">
        <f t="shared" si="3"/>
        <v>0</v>
      </c>
    </row>
    <row r="70" spans="1:18" ht="13" x14ac:dyDescent="0.15">
      <c r="A70" s="212"/>
      <c r="B70" s="120"/>
      <c r="C70" s="216"/>
      <c r="D70" s="120"/>
      <c r="E70" s="120"/>
      <c r="F70" s="120"/>
      <c r="G70" s="120"/>
      <c r="H70" s="120"/>
      <c r="I70" s="188"/>
      <c r="O70" s="206" t="str">
        <f t="shared" si="0"/>
        <v>x</v>
      </c>
      <c r="P70" s="206">
        <f t="shared" si="1"/>
        <v>0</v>
      </c>
      <c r="Q70" s="206" t="str">
        <f t="shared" si="2"/>
        <v>x</v>
      </c>
      <c r="R70" s="206">
        <f t="shared" si="3"/>
        <v>0</v>
      </c>
    </row>
    <row r="71" spans="1:18" ht="13" x14ac:dyDescent="0.15">
      <c r="A71" s="212"/>
      <c r="B71" s="120"/>
      <c r="C71" s="216"/>
      <c r="D71" s="120"/>
      <c r="E71" s="120"/>
      <c r="F71" s="120"/>
      <c r="G71" s="120"/>
      <c r="H71" s="120"/>
      <c r="I71" s="188"/>
      <c r="O71" s="206" t="str">
        <f t="shared" si="0"/>
        <v>x</v>
      </c>
      <c r="P71" s="206">
        <f t="shared" si="1"/>
        <v>0</v>
      </c>
      <c r="Q71" s="206" t="str">
        <f t="shared" si="2"/>
        <v>x</v>
      </c>
      <c r="R71" s="206">
        <f t="shared" si="3"/>
        <v>0</v>
      </c>
    </row>
    <row r="72" spans="1:18" ht="13" x14ac:dyDescent="0.15">
      <c r="A72" s="212"/>
      <c r="B72" s="120"/>
      <c r="C72" s="216"/>
      <c r="D72" s="120"/>
      <c r="E72" s="120"/>
      <c r="F72" s="120"/>
      <c r="G72" s="120"/>
      <c r="H72" s="120"/>
      <c r="I72" s="188"/>
      <c r="O72" s="206" t="str">
        <f t="shared" si="0"/>
        <v>x</v>
      </c>
      <c r="P72" s="206">
        <f t="shared" si="1"/>
        <v>0</v>
      </c>
      <c r="Q72" s="206" t="str">
        <f t="shared" si="2"/>
        <v>x</v>
      </c>
      <c r="R72" s="206">
        <f t="shared" si="3"/>
        <v>0</v>
      </c>
    </row>
    <row r="73" spans="1:18" ht="13" x14ac:dyDescent="0.15">
      <c r="A73" s="212"/>
      <c r="B73" s="120"/>
      <c r="C73" s="216"/>
      <c r="D73" s="120"/>
      <c r="E73" s="120"/>
      <c r="F73" s="120"/>
      <c r="G73" s="120"/>
      <c r="H73" s="120"/>
      <c r="I73" s="188"/>
      <c r="O73" s="206" t="str">
        <f t="shared" si="0"/>
        <v>x</v>
      </c>
      <c r="P73" s="206">
        <f t="shared" si="1"/>
        <v>0</v>
      </c>
      <c r="Q73" s="206" t="str">
        <f t="shared" si="2"/>
        <v>x</v>
      </c>
      <c r="R73" s="206">
        <f t="shared" si="3"/>
        <v>0</v>
      </c>
    </row>
    <row r="74" spans="1:18" ht="13" x14ac:dyDescent="0.15">
      <c r="A74" s="212"/>
      <c r="B74" s="120"/>
      <c r="C74" s="216"/>
      <c r="D74" s="120"/>
      <c r="E74" s="120"/>
      <c r="F74" s="120"/>
      <c r="G74" s="120"/>
      <c r="H74" s="120"/>
      <c r="I74" s="188"/>
      <c r="O74" s="206" t="str">
        <f t="shared" si="0"/>
        <v>x</v>
      </c>
      <c r="P74" s="206">
        <f t="shared" si="1"/>
        <v>0</v>
      </c>
      <c r="Q74" s="206" t="str">
        <f t="shared" si="2"/>
        <v>x</v>
      </c>
      <c r="R74" s="206">
        <f t="shared" si="3"/>
        <v>0</v>
      </c>
    </row>
    <row r="75" spans="1:18" ht="13" x14ac:dyDescent="0.15">
      <c r="A75" s="212"/>
      <c r="B75" s="120"/>
      <c r="C75" s="216"/>
      <c r="D75" s="120"/>
      <c r="E75" s="120"/>
      <c r="F75" s="120"/>
      <c r="G75" s="120"/>
      <c r="H75" s="120"/>
      <c r="I75" s="188"/>
      <c r="O75" s="206" t="str">
        <f t="shared" si="0"/>
        <v>x</v>
      </c>
      <c r="P75" s="206">
        <f t="shared" si="1"/>
        <v>0</v>
      </c>
      <c r="Q75" s="206" t="str">
        <f t="shared" si="2"/>
        <v>x</v>
      </c>
      <c r="R75" s="206">
        <f t="shared" si="3"/>
        <v>0</v>
      </c>
    </row>
    <row r="76" spans="1:18" ht="13" x14ac:dyDescent="0.15">
      <c r="A76" s="212"/>
      <c r="B76" s="120"/>
      <c r="C76" s="216"/>
      <c r="D76" s="120"/>
      <c r="E76" s="120"/>
      <c r="F76" s="120"/>
      <c r="G76" s="120"/>
      <c r="H76" s="120"/>
      <c r="I76" s="188"/>
      <c r="O76" s="206" t="str">
        <f t="shared" si="0"/>
        <v>x</v>
      </c>
      <c r="P76" s="206">
        <f t="shared" si="1"/>
        <v>0</v>
      </c>
      <c r="Q76" s="206" t="str">
        <f t="shared" si="2"/>
        <v>x</v>
      </c>
      <c r="R76" s="206">
        <f t="shared" si="3"/>
        <v>0</v>
      </c>
    </row>
    <row r="77" spans="1:18" ht="13" x14ac:dyDescent="0.15">
      <c r="A77" s="212"/>
      <c r="B77" s="120"/>
      <c r="C77" s="216"/>
      <c r="D77" s="120"/>
      <c r="E77" s="120"/>
      <c r="F77" s="120"/>
      <c r="G77" s="120"/>
      <c r="H77" s="120"/>
      <c r="I77" s="188"/>
      <c r="O77" s="206" t="str">
        <f t="shared" si="0"/>
        <v>x</v>
      </c>
      <c r="P77" s="206">
        <f t="shared" si="1"/>
        <v>0</v>
      </c>
      <c r="Q77" s="206" t="str">
        <f t="shared" si="2"/>
        <v>x</v>
      </c>
      <c r="R77" s="206">
        <f t="shared" si="3"/>
        <v>0</v>
      </c>
    </row>
    <row r="78" spans="1:18" ht="13" x14ac:dyDescent="0.15">
      <c r="A78" s="212"/>
      <c r="B78" s="120"/>
      <c r="C78" s="216"/>
      <c r="D78" s="120"/>
      <c r="E78" s="120"/>
      <c r="F78" s="120"/>
      <c r="G78" s="120"/>
      <c r="H78" s="120"/>
      <c r="I78" s="188"/>
      <c r="O78" s="206" t="str">
        <f t="shared" si="0"/>
        <v>x</v>
      </c>
      <c r="P78" s="206">
        <f t="shared" si="1"/>
        <v>0</v>
      </c>
      <c r="Q78" s="206" t="str">
        <f t="shared" si="2"/>
        <v>x</v>
      </c>
      <c r="R78" s="206">
        <f t="shared" si="3"/>
        <v>0</v>
      </c>
    </row>
    <row r="79" spans="1:18" ht="13" x14ac:dyDescent="0.15">
      <c r="A79" s="212"/>
      <c r="B79" s="120"/>
      <c r="C79" s="216"/>
      <c r="D79" s="120"/>
      <c r="E79" s="120"/>
      <c r="F79" s="120"/>
      <c r="G79" s="120"/>
      <c r="H79" s="120"/>
      <c r="I79" s="188"/>
      <c r="O79" s="206" t="str">
        <f t="shared" si="0"/>
        <v>x</v>
      </c>
      <c r="P79" s="206">
        <f t="shared" si="1"/>
        <v>0</v>
      </c>
      <c r="Q79" s="206" t="str">
        <f t="shared" si="2"/>
        <v>x</v>
      </c>
      <c r="R79" s="206">
        <f t="shared" si="3"/>
        <v>0</v>
      </c>
    </row>
    <row r="80" spans="1:18" ht="13" x14ac:dyDescent="0.15">
      <c r="A80" s="212"/>
      <c r="B80" s="120"/>
      <c r="C80" s="216"/>
      <c r="D80" s="120"/>
      <c r="E80" s="120"/>
      <c r="F80" s="120"/>
      <c r="G80" s="120"/>
      <c r="H80" s="120"/>
      <c r="I80" s="188"/>
      <c r="O80" s="206" t="str">
        <f t="shared" si="0"/>
        <v>x</v>
      </c>
      <c r="P80" s="206">
        <f t="shared" si="1"/>
        <v>0</v>
      </c>
      <c r="Q80" s="206" t="str">
        <f t="shared" si="2"/>
        <v>x</v>
      </c>
      <c r="R80" s="206">
        <f t="shared" si="3"/>
        <v>0</v>
      </c>
    </row>
    <row r="81" spans="1:18" ht="13" x14ac:dyDescent="0.15">
      <c r="A81" s="212"/>
      <c r="B81" s="120"/>
      <c r="C81" s="216"/>
      <c r="D81" s="120"/>
      <c r="E81" s="120"/>
      <c r="F81" s="120"/>
      <c r="G81" s="120"/>
      <c r="H81" s="120"/>
      <c r="I81" s="188"/>
      <c r="O81" s="206" t="str">
        <f t="shared" si="0"/>
        <v>x</v>
      </c>
      <c r="P81" s="206">
        <f t="shared" si="1"/>
        <v>0</v>
      </c>
      <c r="Q81" s="206" t="str">
        <f t="shared" si="2"/>
        <v>x</v>
      </c>
      <c r="R81" s="206">
        <f t="shared" si="3"/>
        <v>0</v>
      </c>
    </row>
    <row r="82" spans="1:18" ht="13" x14ac:dyDescent="0.15">
      <c r="A82" s="212"/>
      <c r="B82" s="120"/>
      <c r="C82" s="216"/>
      <c r="D82" s="120"/>
      <c r="E82" s="120"/>
      <c r="F82" s="120"/>
      <c r="G82" s="120"/>
      <c r="H82" s="120"/>
      <c r="I82" s="188"/>
      <c r="O82" s="206" t="str">
        <f t="shared" si="0"/>
        <v>x</v>
      </c>
      <c r="P82" s="206">
        <f t="shared" si="1"/>
        <v>0</v>
      </c>
      <c r="Q82" s="206" t="str">
        <f t="shared" si="2"/>
        <v>x</v>
      </c>
      <c r="R82" s="206">
        <f t="shared" si="3"/>
        <v>0</v>
      </c>
    </row>
    <row r="83" spans="1:18" ht="13" x14ac:dyDescent="0.15">
      <c r="A83" s="212"/>
      <c r="B83" s="120"/>
      <c r="C83" s="216"/>
      <c r="D83" s="120"/>
      <c r="E83" s="120"/>
      <c r="F83" s="120"/>
      <c r="G83" s="120"/>
      <c r="H83" s="120"/>
      <c r="I83" s="188"/>
      <c r="O83" s="206" t="str">
        <f t="shared" si="0"/>
        <v>x</v>
      </c>
      <c r="P83" s="206">
        <f t="shared" si="1"/>
        <v>0</v>
      </c>
      <c r="Q83" s="206" t="str">
        <f t="shared" si="2"/>
        <v>x</v>
      </c>
      <c r="R83" s="206">
        <f t="shared" si="3"/>
        <v>0</v>
      </c>
    </row>
    <row r="84" spans="1:18" ht="13" x14ac:dyDescent="0.15">
      <c r="A84" s="212"/>
      <c r="B84" s="120"/>
      <c r="C84" s="216"/>
      <c r="D84" s="120"/>
      <c r="E84" s="120"/>
      <c r="F84" s="120"/>
      <c r="G84" s="120"/>
      <c r="H84" s="120"/>
      <c r="I84" s="188"/>
      <c r="O84" s="206" t="str">
        <f t="shared" si="0"/>
        <v>x</v>
      </c>
      <c r="P84" s="206">
        <f t="shared" si="1"/>
        <v>0</v>
      </c>
      <c r="Q84" s="206" t="str">
        <f t="shared" si="2"/>
        <v>x</v>
      </c>
      <c r="R84" s="206">
        <f t="shared" si="3"/>
        <v>0</v>
      </c>
    </row>
    <row r="85" spans="1:18" ht="13" x14ac:dyDescent="0.15">
      <c r="A85" s="212"/>
      <c r="B85" s="120"/>
      <c r="C85" s="216"/>
      <c r="D85" s="120"/>
      <c r="E85" s="120"/>
      <c r="F85" s="120"/>
      <c r="G85" s="120"/>
      <c r="H85" s="120"/>
      <c r="I85" s="188"/>
      <c r="O85" s="206" t="str">
        <f t="shared" si="0"/>
        <v>x</v>
      </c>
      <c r="P85" s="206">
        <f t="shared" si="1"/>
        <v>0</v>
      </c>
      <c r="Q85" s="206" t="str">
        <f t="shared" si="2"/>
        <v>x</v>
      </c>
      <c r="R85" s="206">
        <f t="shared" si="3"/>
        <v>0</v>
      </c>
    </row>
    <row r="86" spans="1:18" ht="13" x14ac:dyDescent="0.15">
      <c r="A86" s="212"/>
      <c r="B86" s="120"/>
      <c r="C86" s="216"/>
      <c r="D86" s="120"/>
      <c r="E86" s="120"/>
      <c r="F86" s="120"/>
      <c r="G86" s="120"/>
      <c r="H86" s="120"/>
      <c r="I86" s="188"/>
      <c r="O86" s="206" t="str">
        <f t="shared" si="0"/>
        <v>x</v>
      </c>
      <c r="P86" s="206">
        <f t="shared" si="1"/>
        <v>0</v>
      </c>
      <c r="Q86" s="206" t="str">
        <f t="shared" si="2"/>
        <v>x</v>
      </c>
      <c r="R86" s="206">
        <f t="shared" si="3"/>
        <v>0</v>
      </c>
    </row>
    <row r="87" spans="1:18" ht="13" x14ac:dyDescent="0.15">
      <c r="A87" s="212"/>
      <c r="B87" s="120"/>
      <c r="C87" s="216"/>
      <c r="D87" s="120"/>
      <c r="E87" s="120"/>
      <c r="F87" s="120"/>
      <c r="G87" s="120"/>
      <c r="H87" s="120"/>
      <c r="I87" s="188"/>
      <c r="O87" s="206" t="str">
        <f t="shared" si="0"/>
        <v>x</v>
      </c>
      <c r="P87" s="206">
        <f t="shared" si="1"/>
        <v>0</v>
      </c>
      <c r="Q87" s="206" t="str">
        <f t="shared" si="2"/>
        <v>x</v>
      </c>
      <c r="R87" s="206">
        <f t="shared" si="3"/>
        <v>0</v>
      </c>
    </row>
    <row r="88" spans="1:18" ht="13" x14ac:dyDescent="0.15">
      <c r="A88" s="212"/>
      <c r="B88" s="120"/>
      <c r="C88" s="216"/>
      <c r="D88" s="120"/>
      <c r="E88" s="120"/>
      <c r="F88" s="120"/>
      <c r="G88" s="120"/>
      <c r="H88" s="120"/>
      <c r="I88" s="188"/>
      <c r="O88" s="206" t="str">
        <f t="shared" si="0"/>
        <v>x</v>
      </c>
      <c r="P88" s="206">
        <f t="shared" si="1"/>
        <v>0</v>
      </c>
      <c r="Q88" s="206" t="str">
        <f t="shared" si="2"/>
        <v>x</v>
      </c>
      <c r="R88" s="206">
        <f t="shared" si="3"/>
        <v>0</v>
      </c>
    </row>
    <row r="89" spans="1:18" ht="13" x14ac:dyDescent="0.15">
      <c r="A89" s="212"/>
      <c r="B89" s="120"/>
      <c r="C89" s="216"/>
      <c r="D89" s="120"/>
      <c r="E89" s="120"/>
      <c r="F89" s="120"/>
      <c r="G89" s="120"/>
      <c r="H89" s="120"/>
      <c r="I89" s="188"/>
      <c r="O89" s="206" t="str">
        <f t="shared" si="0"/>
        <v>x</v>
      </c>
      <c r="P89" s="206">
        <f t="shared" si="1"/>
        <v>0</v>
      </c>
      <c r="Q89" s="206" t="str">
        <f t="shared" si="2"/>
        <v>x</v>
      </c>
      <c r="R89" s="206">
        <f t="shared" si="3"/>
        <v>0</v>
      </c>
    </row>
    <row r="90" spans="1:18" ht="13" x14ac:dyDescent="0.15">
      <c r="A90" s="212"/>
      <c r="B90" s="120"/>
      <c r="C90" s="216"/>
      <c r="D90" s="120"/>
      <c r="E90" s="120"/>
      <c r="F90" s="120"/>
      <c r="G90" s="120"/>
      <c r="H90" s="120"/>
      <c r="I90" s="188"/>
      <c r="O90" s="206" t="str">
        <f t="shared" si="0"/>
        <v>x</v>
      </c>
      <c r="P90" s="206">
        <f t="shared" si="1"/>
        <v>0</v>
      </c>
      <c r="Q90" s="206" t="str">
        <f t="shared" si="2"/>
        <v>x</v>
      </c>
      <c r="R90" s="206">
        <f t="shared" si="3"/>
        <v>0</v>
      </c>
    </row>
    <row r="91" spans="1:18" ht="13" x14ac:dyDescent="0.15">
      <c r="A91" s="212"/>
      <c r="B91" s="120"/>
      <c r="C91" s="216"/>
      <c r="D91" s="120"/>
      <c r="E91" s="120"/>
      <c r="F91" s="120"/>
      <c r="G91" s="120"/>
      <c r="H91" s="120"/>
      <c r="I91" s="188"/>
      <c r="O91" s="206" t="str">
        <f t="shared" si="0"/>
        <v>x</v>
      </c>
      <c r="P91" s="206">
        <f t="shared" si="1"/>
        <v>0</v>
      </c>
      <c r="Q91" s="206" t="str">
        <f t="shared" si="2"/>
        <v>x</v>
      </c>
      <c r="R91" s="206">
        <f t="shared" si="3"/>
        <v>0</v>
      </c>
    </row>
    <row r="92" spans="1:18" ht="13" x14ac:dyDescent="0.15">
      <c r="A92" s="212"/>
      <c r="B92" s="120"/>
      <c r="C92" s="216"/>
      <c r="D92" s="120"/>
      <c r="E92" s="120"/>
      <c r="F92" s="120"/>
      <c r="G92" s="120"/>
      <c r="H92" s="120"/>
      <c r="I92" s="188"/>
      <c r="O92" s="206" t="str">
        <f t="shared" si="0"/>
        <v>x</v>
      </c>
      <c r="P92" s="206">
        <f t="shared" si="1"/>
        <v>0</v>
      </c>
      <c r="Q92" s="206" t="str">
        <f t="shared" si="2"/>
        <v>x</v>
      </c>
      <c r="R92" s="206">
        <f t="shared" si="3"/>
        <v>0</v>
      </c>
    </row>
    <row r="93" spans="1:18" ht="13" x14ac:dyDescent="0.15">
      <c r="A93" s="212"/>
      <c r="B93" s="120"/>
      <c r="C93" s="216"/>
      <c r="D93" s="120"/>
      <c r="E93" s="120"/>
      <c r="F93" s="120"/>
      <c r="G93" s="120"/>
      <c r="H93" s="120"/>
      <c r="I93" s="188"/>
      <c r="O93" s="206" t="str">
        <f t="shared" si="0"/>
        <v>x</v>
      </c>
      <c r="P93" s="206">
        <f t="shared" si="1"/>
        <v>0</v>
      </c>
      <c r="Q93" s="206" t="str">
        <f t="shared" si="2"/>
        <v>x</v>
      </c>
      <c r="R93" s="206">
        <f t="shared" si="3"/>
        <v>0</v>
      </c>
    </row>
    <row r="94" spans="1:18" ht="13" x14ac:dyDescent="0.15">
      <c r="A94" s="212"/>
      <c r="B94" s="120"/>
      <c r="C94" s="216"/>
      <c r="D94" s="120"/>
      <c r="E94" s="120"/>
      <c r="F94" s="120"/>
      <c r="G94" s="120"/>
      <c r="H94" s="120"/>
      <c r="I94" s="188"/>
      <c r="O94" s="206" t="str">
        <f t="shared" si="0"/>
        <v>x</v>
      </c>
      <c r="P94" s="206">
        <f t="shared" si="1"/>
        <v>0</v>
      </c>
      <c r="Q94" s="206" t="str">
        <f t="shared" si="2"/>
        <v>x</v>
      </c>
      <c r="R94" s="206">
        <f t="shared" si="3"/>
        <v>0</v>
      </c>
    </row>
    <row r="95" spans="1:18" ht="13" x14ac:dyDescent="0.15">
      <c r="A95" s="212"/>
      <c r="B95" s="120"/>
      <c r="C95" s="216"/>
      <c r="D95" s="120"/>
      <c r="E95" s="120"/>
      <c r="F95" s="120"/>
      <c r="G95" s="120"/>
      <c r="H95" s="120"/>
      <c r="I95" s="188"/>
      <c r="O95" s="206" t="str">
        <f t="shared" si="0"/>
        <v>x</v>
      </c>
      <c r="P95" s="206">
        <f t="shared" si="1"/>
        <v>0</v>
      </c>
      <c r="Q95" s="206" t="str">
        <f t="shared" si="2"/>
        <v>x</v>
      </c>
      <c r="R95" s="206">
        <f t="shared" si="3"/>
        <v>0</v>
      </c>
    </row>
    <row r="96" spans="1:18" ht="13" x14ac:dyDescent="0.15">
      <c r="A96" s="212"/>
      <c r="B96" s="120"/>
      <c r="C96" s="216"/>
      <c r="D96" s="120"/>
      <c r="E96" s="120"/>
      <c r="F96" s="120"/>
      <c r="G96" s="120"/>
      <c r="H96" s="120"/>
      <c r="I96" s="188"/>
      <c r="O96" s="206" t="str">
        <f t="shared" si="0"/>
        <v>x</v>
      </c>
      <c r="P96" s="206">
        <f t="shared" si="1"/>
        <v>0</v>
      </c>
      <c r="Q96" s="206" t="str">
        <f t="shared" si="2"/>
        <v>x</v>
      </c>
      <c r="R96" s="206">
        <f t="shared" si="3"/>
        <v>0</v>
      </c>
    </row>
    <row r="97" spans="1:18" ht="13" x14ac:dyDescent="0.15">
      <c r="A97" s="212"/>
      <c r="B97" s="120"/>
      <c r="C97" s="216"/>
      <c r="D97" s="120"/>
      <c r="E97" s="120"/>
      <c r="F97" s="120"/>
      <c r="G97" s="120"/>
      <c r="H97" s="120"/>
      <c r="I97" s="188"/>
      <c r="O97" s="206" t="str">
        <f t="shared" si="0"/>
        <v>x</v>
      </c>
      <c r="P97" s="206">
        <f t="shared" si="1"/>
        <v>0</v>
      </c>
      <c r="Q97" s="206" t="str">
        <f t="shared" si="2"/>
        <v>x</v>
      </c>
      <c r="R97" s="206">
        <f t="shared" si="3"/>
        <v>0</v>
      </c>
    </row>
    <row r="98" spans="1:18" ht="13" x14ac:dyDescent="0.15">
      <c r="A98" s="212"/>
      <c r="B98" s="120"/>
      <c r="C98" s="216"/>
      <c r="D98" s="120"/>
      <c r="E98" s="120"/>
      <c r="F98" s="120"/>
      <c r="G98" s="120"/>
      <c r="H98" s="120"/>
      <c r="I98" s="188"/>
      <c r="O98" s="206" t="str">
        <f t="shared" si="0"/>
        <v>x</v>
      </c>
      <c r="P98" s="206">
        <f t="shared" si="1"/>
        <v>0</v>
      </c>
      <c r="Q98" s="206" t="str">
        <f t="shared" si="2"/>
        <v>x</v>
      </c>
      <c r="R98" s="206">
        <f t="shared" si="3"/>
        <v>0</v>
      </c>
    </row>
    <row r="99" spans="1:18" ht="13" x14ac:dyDescent="0.15">
      <c r="A99" s="212"/>
      <c r="B99" s="120"/>
      <c r="C99" s="216"/>
      <c r="D99" s="120"/>
      <c r="E99" s="120"/>
      <c r="F99" s="120"/>
      <c r="G99" s="120"/>
      <c r="H99" s="120"/>
      <c r="I99" s="188"/>
      <c r="O99" s="206" t="str">
        <f t="shared" si="0"/>
        <v>x</v>
      </c>
      <c r="P99" s="206">
        <f t="shared" si="1"/>
        <v>0</v>
      </c>
      <c r="Q99" s="206" t="str">
        <f t="shared" si="2"/>
        <v>x</v>
      </c>
      <c r="R99" s="206">
        <f t="shared" si="3"/>
        <v>0</v>
      </c>
    </row>
    <row r="100" spans="1:18" ht="13" x14ac:dyDescent="0.15">
      <c r="A100" s="217"/>
      <c r="B100" s="120"/>
      <c r="C100" s="216"/>
      <c r="D100" s="120"/>
      <c r="E100" s="120"/>
      <c r="F100" s="120"/>
      <c r="G100" s="120"/>
      <c r="H100" s="120"/>
      <c r="I100" s="188"/>
      <c r="O100" s="206" t="str">
        <f t="shared" si="0"/>
        <v>x</v>
      </c>
      <c r="P100" s="206">
        <f t="shared" si="1"/>
        <v>0</v>
      </c>
      <c r="Q100" s="206" t="str">
        <f t="shared" si="2"/>
        <v>x</v>
      </c>
      <c r="R100" s="206">
        <f t="shared" si="3"/>
        <v>0</v>
      </c>
    </row>
  </sheetData>
  <mergeCells count="2">
    <mergeCell ref="C1:D2"/>
    <mergeCell ref="E1:E2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Click and enter a value from range Debts!H4:H100">
          <x14:formula1>
            <xm:f>Debts!$H$4:$H$100</xm:f>
          </x14:formula1>
          <xm:sqref>B5:B100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/>
  </sheetViews>
  <sheetFormatPr baseColWidth="10" defaultColWidth="14.5" defaultRowHeight="12.75" customHeight="1" x14ac:dyDescent="0.15"/>
  <cols>
    <col min="1" max="1" width="2.6640625" customWidth="1"/>
    <col min="2" max="26" width="9" customWidth="1"/>
  </cols>
  <sheetData>
    <row r="1" spans="1:26" ht="13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15">
      <c r="A3" s="1"/>
      <c r="B3" s="227" t="s">
        <v>204</v>
      </c>
      <c r="C3" s="228"/>
      <c r="D3" s="228"/>
      <c r="E3" s="22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15">
      <c r="A7" s="1"/>
      <c r="B7" s="257">
        <f ca="1">NOW()</f>
        <v>42929.522643865741</v>
      </c>
      <c r="C7" s="225"/>
      <c r="D7" s="10"/>
      <c r="E7" s="10"/>
      <c r="F7" s="10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15">
      <c r="A8" s="135"/>
      <c r="B8" s="258" t="s">
        <v>205</v>
      </c>
      <c r="C8" s="230"/>
      <c r="D8" s="230"/>
      <c r="E8" s="230"/>
      <c r="F8" s="230"/>
      <c r="G8" s="259"/>
      <c r="H8" s="2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15">
      <c r="A9" s="135"/>
      <c r="B9" s="260"/>
      <c r="C9" s="228"/>
      <c r="D9" s="228"/>
      <c r="E9" s="218"/>
      <c r="F9" s="65"/>
      <c r="G9" s="112"/>
      <c r="H9" s="2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15">
      <c r="A10" s="135"/>
      <c r="B10" s="247" t="s">
        <v>206</v>
      </c>
      <c r="C10" s="228"/>
      <c r="D10" s="228"/>
      <c r="E10" s="233"/>
      <c r="F10" s="219">
        <v>1</v>
      </c>
      <c r="G10" s="48"/>
      <c r="H10" s="2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15">
      <c r="A11" s="135"/>
      <c r="B11" s="247" t="s">
        <v>207</v>
      </c>
      <c r="C11" s="228"/>
      <c r="D11" s="228"/>
      <c r="E11" s="233"/>
      <c r="F11" s="219">
        <v>2</v>
      </c>
      <c r="G11" s="48"/>
      <c r="H11" s="2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15">
      <c r="A12" s="135"/>
      <c r="B12" s="62"/>
      <c r="C12" s="64"/>
      <c r="D12" s="64"/>
      <c r="E12" s="64"/>
      <c r="F12" s="131"/>
      <c r="G12" s="67"/>
      <c r="H12" s="2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15">
      <c r="A13" s="1"/>
      <c r="B13" s="38"/>
      <c r="C13" s="38"/>
      <c r="D13" s="38"/>
      <c r="E13" s="38"/>
      <c r="F13" s="38"/>
      <c r="G13" s="3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15">
      <c r="A16" s="261" t="s">
        <v>208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15">
      <c r="A17" s="254" t="s">
        <v>209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15">
      <c r="A18" s="254" t="s">
        <v>210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15">
      <c r="A19" s="254" t="s">
        <v>211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15">
      <c r="A21" s="255" t="s">
        <v>1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15">
      <c r="A22" s="254" t="s">
        <v>212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15">
      <c r="A23" s="254" t="s">
        <v>213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15">
      <c r="A24" s="256" t="s">
        <v>214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15">
      <c r="A26" s="255" t="s">
        <v>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15">
      <c r="A27" s="254" t="s">
        <v>215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15">
      <c r="A29" s="255" t="s">
        <v>168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15">
      <c r="A30" s="254" t="s">
        <v>216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15">
      <c r="A31" s="254" t="s">
        <v>217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15">
      <c r="A33" s="255" t="s">
        <v>163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15">
      <c r="A34" s="254" t="s">
        <v>218</v>
      </c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15">
      <c r="A35" s="254" t="s">
        <v>219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15">
      <c r="A37" s="255" t="s">
        <v>220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15">
      <c r="A38" s="254" t="s">
        <v>221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15">
      <c r="A39" s="254" t="s">
        <v>222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</sheetData>
  <mergeCells count="25">
    <mergeCell ref="A23:O23"/>
    <mergeCell ref="A24:O24"/>
    <mergeCell ref="B3:E3"/>
    <mergeCell ref="B7:C7"/>
    <mergeCell ref="B8:G8"/>
    <mergeCell ref="B9:D9"/>
    <mergeCell ref="B10:E10"/>
    <mergeCell ref="B11:E11"/>
    <mergeCell ref="A16:O16"/>
    <mergeCell ref="A17:O17"/>
    <mergeCell ref="A18:O18"/>
    <mergeCell ref="A19:O19"/>
    <mergeCell ref="A21:O21"/>
    <mergeCell ref="A22:O22"/>
    <mergeCell ref="A37:O37"/>
    <mergeCell ref="A38:O38"/>
    <mergeCell ref="A39:O39"/>
    <mergeCell ref="A26:O26"/>
    <mergeCell ref="A27:O27"/>
    <mergeCell ref="A29:O29"/>
    <mergeCell ref="A30:O30"/>
    <mergeCell ref="A31:O31"/>
    <mergeCell ref="A33:O33"/>
    <mergeCell ref="A34:O34"/>
    <mergeCell ref="A35:O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02"/>
  <sheetViews>
    <sheetView workbookViewId="0"/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1640625" customWidth="1"/>
    <col min="4" max="4" width="2" customWidth="1"/>
    <col min="5" max="16" width="8.5" customWidth="1"/>
    <col min="17" max="17" width="10.5" customWidth="1"/>
    <col min="18" max="18" width="4" customWidth="1"/>
    <col min="19" max="19" width="4.5" customWidth="1"/>
    <col min="20" max="20" width="8.33203125" customWidth="1"/>
    <col min="21" max="21" width="3.6640625" customWidth="1"/>
    <col min="22" max="22" width="16.33203125" customWidth="1"/>
    <col min="23" max="23" width="10.6640625" customWidth="1"/>
    <col min="24" max="24" width="9.83203125" customWidth="1"/>
    <col min="25" max="27" width="9.33203125" customWidth="1"/>
    <col min="28" max="28" width="13.5" customWidth="1"/>
    <col min="29" max="37" width="9.33203125" customWidth="1"/>
  </cols>
  <sheetData>
    <row r="1" spans="1:36" ht="13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239"/>
      <c r="K1" s="228"/>
      <c r="L1" s="228"/>
      <c r="M1" s="1"/>
      <c r="N1" s="1"/>
      <c r="O1" s="1"/>
      <c r="P1" s="1"/>
      <c r="Q1" s="11"/>
      <c r="R1" s="245"/>
      <c r="S1" s="228"/>
      <c r="T1" s="22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240"/>
      <c r="K2" s="228"/>
      <c r="L2" s="228"/>
      <c r="M2" s="1"/>
      <c r="N2" s="1"/>
      <c r="O2" s="1"/>
      <c r="P2" s="1"/>
      <c r="Q2" s="4"/>
      <c r="R2" s="237"/>
      <c r="S2" s="228"/>
      <c r="T2" s="228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8.75" customHeight="1" x14ac:dyDescent="0.15">
      <c r="A4" s="1"/>
      <c r="B4" s="227" t="s">
        <v>6</v>
      </c>
      <c r="C4" s="228"/>
      <c r="D4" s="228"/>
      <c r="E4" s="228"/>
      <c r="F4" s="228"/>
      <c r="G4" s="228"/>
      <c r="H4" s="228"/>
      <c r="I4" s="5"/>
      <c r="J4" s="5"/>
      <c r="K4" s="5"/>
      <c r="L4" s="5"/>
      <c r="M4" s="5"/>
      <c r="N4" s="5"/>
      <c r="O4" s="5"/>
      <c r="P4" s="5"/>
      <c r="Q4" s="5"/>
      <c r="R4" s="1"/>
      <c r="S4" s="238" t="s">
        <v>7</v>
      </c>
      <c r="T4" s="228"/>
      <c r="U4" s="228"/>
      <c r="V4" s="228"/>
      <c r="W4" s="228"/>
      <c r="X4" s="228"/>
      <c r="Y4" s="22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5.75" customHeight="1" x14ac:dyDescent="0.2">
      <c r="A5" s="1"/>
      <c r="B5" s="6"/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"/>
      <c r="S5" s="1"/>
      <c r="T5" s="1"/>
      <c r="U5" s="10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1" customHeight="1" x14ac:dyDescent="0.15">
      <c r="A6" s="1"/>
      <c r="B6" s="226">
        <f ca="1">NOW()</f>
        <v>42929.522643865741</v>
      </c>
      <c r="C6" s="225"/>
      <c r="D6" s="10"/>
      <c r="E6" s="242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16">
        <f ca="1">(MONTH(NOW())-Tracking!AF25)+1</f>
        <v>7</v>
      </c>
      <c r="S6" s="1"/>
      <c r="T6" s="18" t="s">
        <v>8</v>
      </c>
      <c r="U6" s="19">
        <v>4</v>
      </c>
      <c r="V6" s="243" t="str">
        <f>VLOOKUP(U6,CHARTMONTH,2,FALSE)</f>
        <v>Current Month</v>
      </c>
      <c r="W6" s="228"/>
      <c r="X6" s="228"/>
      <c r="Y6" s="23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22.5" customHeight="1" x14ac:dyDescent="0.2">
      <c r="A7" s="14"/>
      <c r="B7" s="25"/>
      <c r="C7" s="26"/>
      <c r="D7" s="28"/>
      <c r="E7" s="31" t="str">
        <f>VLOOKUP(AC25,MONTHSA,2,FALSE)</f>
        <v>Jan</v>
      </c>
      <c r="F7" s="31" t="str">
        <f t="shared" ref="F7:P7" si="0">VLOOKUP(E7,MONTHSB,2,FALSE)</f>
        <v>Feb</v>
      </c>
      <c r="G7" s="31" t="str">
        <f t="shared" si="0"/>
        <v>Mar</v>
      </c>
      <c r="H7" s="31" t="str">
        <f t="shared" si="0"/>
        <v>Apr</v>
      </c>
      <c r="I7" s="31" t="str">
        <f t="shared" si="0"/>
        <v>May</v>
      </c>
      <c r="J7" s="31" t="str">
        <f t="shared" si="0"/>
        <v>Jun</v>
      </c>
      <c r="K7" s="31" t="str">
        <f t="shared" si="0"/>
        <v>Jul</v>
      </c>
      <c r="L7" s="31" t="str">
        <f t="shared" si="0"/>
        <v>Aug</v>
      </c>
      <c r="M7" s="31" t="str">
        <f t="shared" si="0"/>
        <v>Sep</v>
      </c>
      <c r="N7" s="31" t="str">
        <f t="shared" si="0"/>
        <v>Oct</v>
      </c>
      <c r="O7" s="31" t="str">
        <f t="shared" si="0"/>
        <v>Nov</v>
      </c>
      <c r="P7" s="31" t="str">
        <f t="shared" si="0"/>
        <v>Dec</v>
      </c>
      <c r="Q7" s="36" t="str">
        <f>AH25&amp;+" Months"</f>
        <v>12 Months</v>
      </c>
      <c r="R7" s="37" t="str">
        <f>Tracking!P7</f>
        <v>Jan to Date</v>
      </c>
      <c r="S7" s="1"/>
      <c r="T7" s="1"/>
      <c r="U7" s="38"/>
      <c r="V7" s="244"/>
      <c r="W7" s="228"/>
      <c r="X7" s="22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21" customHeight="1" x14ac:dyDescent="0.15">
      <c r="A8" s="14"/>
      <c r="B8" s="241" t="s">
        <v>13</v>
      </c>
      <c r="C8" s="228"/>
      <c r="D8" s="27"/>
      <c r="E8" s="40">
        <f t="shared" ref="E8:Q8" si="1">SUM(E9:E13)</f>
        <v>1000</v>
      </c>
      <c r="F8" s="40">
        <f t="shared" si="1"/>
        <v>1000</v>
      </c>
      <c r="G8" s="40">
        <f t="shared" si="1"/>
        <v>1000</v>
      </c>
      <c r="H8" s="40">
        <f t="shared" si="1"/>
        <v>1000</v>
      </c>
      <c r="I8" s="40">
        <f t="shared" si="1"/>
        <v>1000</v>
      </c>
      <c r="J8" s="40">
        <f t="shared" si="1"/>
        <v>1000</v>
      </c>
      <c r="K8" s="40">
        <f t="shared" si="1"/>
        <v>1000</v>
      </c>
      <c r="L8" s="40">
        <f t="shared" si="1"/>
        <v>1000</v>
      </c>
      <c r="M8" s="40">
        <f t="shared" si="1"/>
        <v>1000</v>
      </c>
      <c r="N8" s="40">
        <f t="shared" si="1"/>
        <v>1000</v>
      </c>
      <c r="O8" s="40">
        <f t="shared" si="1"/>
        <v>1000</v>
      </c>
      <c r="P8" s="40">
        <f t="shared" si="1"/>
        <v>1000</v>
      </c>
      <c r="Q8" s="34">
        <f t="shared" si="1"/>
        <v>12000</v>
      </c>
      <c r="R8" s="24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5.75" customHeight="1" x14ac:dyDescent="0.15">
      <c r="A9" s="45"/>
      <c r="B9" s="48"/>
      <c r="C9" s="43" t="s">
        <v>14</v>
      </c>
      <c r="D9" s="44"/>
      <c r="E9" s="46">
        <v>1000</v>
      </c>
      <c r="F9" s="46">
        <v>1000</v>
      </c>
      <c r="G9" s="46">
        <v>1000</v>
      </c>
      <c r="H9" s="46">
        <v>1000</v>
      </c>
      <c r="I9" s="46">
        <v>1000</v>
      </c>
      <c r="J9" s="46">
        <v>1000</v>
      </c>
      <c r="K9" s="46">
        <v>1000</v>
      </c>
      <c r="L9" s="46">
        <v>1000</v>
      </c>
      <c r="M9" s="46">
        <v>1000</v>
      </c>
      <c r="N9" s="46">
        <v>1000</v>
      </c>
      <c r="O9" s="46">
        <v>1000</v>
      </c>
      <c r="P9" s="46">
        <v>1000</v>
      </c>
      <c r="Q9" s="51">
        <f t="shared" ref="Q9:Q13" si="2">SUM(E9:P9)</f>
        <v>12000</v>
      </c>
      <c r="R9" s="24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3.5" customHeight="1" x14ac:dyDescent="0.15">
      <c r="A10" s="45"/>
      <c r="B10" s="48"/>
      <c r="C10" s="43" t="s">
        <v>15</v>
      </c>
      <c r="D10" s="44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1">
        <f t="shared" si="2"/>
        <v>0</v>
      </c>
      <c r="R10" s="24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3.5" customHeight="1" x14ac:dyDescent="0.15">
      <c r="A11" s="45"/>
      <c r="B11" s="48"/>
      <c r="C11" s="43" t="s">
        <v>16</v>
      </c>
      <c r="D11" s="44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1">
        <f t="shared" si="2"/>
        <v>0</v>
      </c>
      <c r="R11" s="24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3.5" customHeight="1" x14ac:dyDescent="0.15">
      <c r="A12" s="45"/>
      <c r="B12" s="48"/>
      <c r="C12" s="43" t="s">
        <v>16</v>
      </c>
      <c r="D12" s="44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1">
        <f t="shared" si="2"/>
        <v>0</v>
      </c>
      <c r="R12" s="2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3.5" customHeight="1" x14ac:dyDescent="0.15">
      <c r="A13" s="45"/>
      <c r="B13" s="48"/>
      <c r="C13" s="43" t="s">
        <v>16</v>
      </c>
      <c r="D13" s="44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1">
        <f t="shared" si="2"/>
        <v>0</v>
      </c>
      <c r="R13" s="24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6" customHeight="1" x14ac:dyDescent="0.15">
      <c r="A14" s="45"/>
      <c r="B14" s="62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6"/>
      <c r="R14" s="68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7.5" customHeight="1" x14ac:dyDescent="0.15">
      <c r="A15" s="69"/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3"/>
      <c r="Q15" s="71"/>
      <c r="R15" s="74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0.25" customHeight="1" x14ac:dyDescent="0.15">
      <c r="A16" s="45"/>
      <c r="B16" s="222" t="s">
        <v>19</v>
      </c>
      <c r="C16" s="223"/>
      <c r="D16" s="76"/>
      <c r="E16" s="80">
        <f t="shared" ref="E16:Q16" si="3">((((E17+E27)+E39)+E50)+E59)+E71</f>
        <v>200</v>
      </c>
      <c r="F16" s="82">
        <f t="shared" si="3"/>
        <v>200</v>
      </c>
      <c r="G16" s="82">
        <f t="shared" si="3"/>
        <v>200</v>
      </c>
      <c r="H16" s="82">
        <f t="shared" si="3"/>
        <v>200</v>
      </c>
      <c r="I16" s="82">
        <f t="shared" si="3"/>
        <v>200</v>
      </c>
      <c r="J16" s="82">
        <f t="shared" si="3"/>
        <v>200</v>
      </c>
      <c r="K16" s="82">
        <f t="shared" si="3"/>
        <v>200</v>
      </c>
      <c r="L16" s="82">
        <f t="shared" si="3"/>
        <v>200</v>
      </c>
      <c r="M16" s="82">
        <f t="shared" si="3"/>
        <v>200</v>
      </c>
      <c r="N16" s="82">
        <f t="shared" si="3"/>
        <v>200</v>
      </c>
      <c r="O16" s="82">
        <f t="shared" si="3"/>
        <v>200</v>
      </c>
      <c r="P16" s="82">
        <f t="shared" si="3"/>
        <v>200</v>
      </c>
      <c r="Q16" s="82">
        <f t="shared" si="3"/>
        <v>2400</v>
      </c>
      <c r="R16" s="24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7" ht="13.5" customHeight="1" x14ac:dyDescent="0.15">
      <c r="A17" s="45"/>
      <c r="B17" s="220" t="s">
        <v>21</v>
      </c>
      <c r="C17" s="221"/>
      <c r="D17" s="85"/>
      <c r="E17" s="88">
        <f t="shared" ref="E17:Q17" si="4">SUM(E18:E25)</f>
        <v>0</v>
      </c>
      <c r="F17" s="88">
        <f t="shared" si="4"/>
        <v>0</v>
      </c>
      <c r="G17" s="88">
        <f t="shared" si="4"/>
        <v>0</v>
      </c>
      <c r="H17" s="88">
        <f t="shared" si="4"/>
        <v>0</v>
      </c>
      <c r="I17" s="88">
        <f t="shared" si="4"/>
        <v>0</v>
      </c>
      <c r="J17" s="88">
        <f t="shared" si="4"/>
        <v>0</v>
      </c>
      <c r="K17" s="88">
        <f t="shared" si="4"/>
        <v>0</v>
      </c>
      <c r="L17" s="88">
        <f t="shared" si="4"/>
        <v>0</v>
      </c>
      <c r="M17" s="88">
        <f t="shared" si="4"/>
        <v>0</v>
      </c>
      <c r="N17" s="88">
        <f t="shared" si="4"/>
        <v>0</v>
      </c>
      <c r="O17" s="88">
        <f t="shared" si="4"/>
        <v>0</v>
      </c>
      <c r="P17" s="88">
        <f t="shared" si="4"/>
        <v>0</v>
      </c>
      <c r="Q17" s="90">
        <f t="shared" si="4"/>
        <v>0</v>
      </c>
      <c r="R17" s="2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7" ht="13.5" customHeight="1" x14ac:dyDescent="0.15">
      <c r="A18" s="45"/>
      <c r="B18" s="91"/>
      <c r="C18" s="43" t="s">
        <v>22</v>
      </c>
      <c r="D18" s="44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1">
        <f t="shared" ref="Q18:Q25" si="5">SUM(E18:P18)</f>
        <v>0</v>
      </c>
      <c r="R18" s="24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7" ht="13.5" customHeight="1" x14ac:dyDescent="0.15">
      <c r="A19" s="45"/>
      <c r="B19" s="93"/>
      <c r="C19" s="43" t="s">
        <v>23</v>
      </c>
      <c r="D19" s="44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1">
        <f t="shared" si="5"/>
        <v>0</v>
      </c>
      <c r="R19" s="24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7" ht="13.5" customHeight="1" x14ac:dyDescent="0.15">
      <c r="A20" s="45"/>
      <c r="B20" s="93"/>
      <c r="C20" s="43" t="s">
        <v>24</v>
      </c>
      <c r="D20" s="44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1">
        <f t="shared" si="5"/>
        <v>0</v>
      </c>
      <c r="R20" s="24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7" ht="13.5" customHeight="1" x14ac:dyDescent="0.15">
      <c r="A21" s="45"/>
      <c r="B21" s="93"/>
      <c r="C21" s="43" t="s">
        <v>26</v>
      </c>
      <c r="D21" s="44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1">
        <f t="shared" si="5"/>
        <v>0</v>
      </c>
      <c r="R21" s="2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7" ht="13.5" customHeight="1" x14ac:dyDescent="0.15">
      <c r="A22" s="45"/>
      <c r="B22" s="93"/>
      <c r="C22" s="43" t="s">
        <v>27</v>
      </c>
      <c r="D22" s="44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1">
        <f t="shared" si="5"/>
        <v>0</v>
      </c>
      <c r="R22" s="24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7" ht="13.5" customHeight="1" x14ac:dyDescent="0.15">
      <c r="A23" s="45"/>
      <c r="B23" s="93"/>
      <c r="C23" s="43" t="s">
        <v>28</v>
      </c>
      <c r="D23" s="44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1">
        <f t="shared" si="5"/>
        <v>0</v>
      </c>
      <c r="R23" s="24"/>
      <c r="S23" s="1"/>
      <c r="T23" s="1"/>
      <c r="U23" s="1"/>
      <c r="V23" s="94"/>
      <c r="W23" s="1"/>
      <c r="X23" s="1"/>
      <c r="Y23" s="1"/>
      <c r="Z23" s="1"/>
      <c r="AA23" s="95" t="s">
        <v>30</v>
      </c>
      <c r="AB23" s="95" t="s">
        <v>32</v>
      </c>
      <c r="AC23" s="69"/>
      <c r="AD23" s="69"/>
      <c r="AE23" s="69"/>
      <c r="AF23" s="69"/>
      <c r="AG23" s="69"/>
      <c r="AH23" s="97" t="s">
        <v>33</v>
      </c>
      <c r="AI23" s="69"/>
      <c r="AJ23" s="69"/>
    </row>
    <row r="24" spans="1:37" ht="13.5" customHeight="1" x14ac:dyDescent="0.15">
      <c r="A24" s="45"/>
      <c r="B24" s="93"/>
      <c r="C24" s="43" t="s">
        <v>35</v>
      </c>
      <c r="D24" s="44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1">
        <f t="shared" si="5"/>
        <v>0</v>
      </c>
      <c r="R24" s="24"/>
      <c r="S24" s="1"/>
      <c r="T24" s="1"/>
      <c r="U24" s="1"/>
      <c r="V24" s="94"/>
      <c r="W24" s="1"/>
      <c r="X24" s="1"/>
      <c r="Y24" s="1"/>
      <c r="Z24" s="1"/>
      <c r="AA24" s="95" t="s">
        <v>36</v>
      </c>
      <c r="AB24" s="101" t="str">
        <f ca="1">VLOOKUP(AB25,CHARTMONTH,3,FALSE)</f>
        <v>Jul</v>
      </c>
      <c r="AC24" s="95" t="s">
        <v>39</v>
      </c>
      <c r="AD24" s="69"/>
      <c r="AE24" s="102"/>
      <c r="AF24" s="95" t="s">
        <v>37</v>
      </c>
      <c r="AG24" s="105">
        <f>IF((AB25=1),(AH25/12),IF((AB25=2),AH25,IF((AB25=3),AH26,1)))</f>
        <v>1</v>
      </c>
      <c r="AH24" s="97" t="s">
        <v>40</v>
      </c>
      <c r="AI24" s="69"/>
      <c r="AJ24" s="95" t="s">
        <v>31</v>
      </c>
    </row>
    <row r="25" spans="1:37" ht="13.5" customHeight="1" x14ac:dyDescent="0.15">
      <c r="A25" s="45"/>
      <c r="B25" s="93"/>
      <c r="C25" s="43" t="s">
        <v>17</v>
      </c>
      <c r="D25" s="44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1">
        <f t="shared" si="5"/>
        <v>0</v>
      </c>
      <c r="R25" s="24"/>
      <c r="S25" s="1"/>
      <c r="T25" s="1"/>
      <c r="U25" s="1"/>
      <c r="V25" s="1"/>
      <c r="W25" s="1"/>
      <c r="X25" s="1"/>
      <c r="Y25" s="1"/>
      <c r="Z25" s="1"/>
      <c r="AA25" s="107" t="b">
        <f>IF((SETUP!F11&gt;1),TRUE,FALSE)</f>
        <v>1</v>
      </c>
      <c r="AB25" s="109">
        <f>U6</f>
        <v>4</v>
      </c>
      <c r="AC25" s="109">
        <f>SETUP!$F$10</f>
        <v>1</v>
      </c>
      <c r="AD25" s="69"/>
      <c r="AE25" s="69"/>
      <c r="AF25" s="101" t="str">
        <f>B17</f>
        <v>Transportation</v>
      </c>
      <c r="AG25" s="113">
        <f ca="1">HLOOKUP(AB24,BUDGETM,11,FALSE)/AG24</f>
        <v>0</v>
      </c>
      <c r="AH25" s="105">
        <f>COUNTIF(E8:P8,"&gt;0")</f>
        <v>12</v>
      </c>
      <c r="AI25" s="69"/>
      <c r="AJ25" s="114" t="s">
        <v>38</v>
      </c>
      <c r="AK25" s="115">
        <f ca="1">AK26-AK27</f>
        <v>800</v>
      </c>
    </row>
    <row r="26" spans="1:37" ht="13.5" customHeight="1" x14ac:dyDescent="0.15">
      <c r="A26" s="45"/>
      <c r="B26" s="62"/>
      <c r="C26" s="63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112"/>
      <c r="R26" s="68"/>
      <c r="S26" s="1"/>
      <c r="T26" s="1"/>
      <c r="U26" s="236"/>
      <c r="V26" s="228"/>
      <c r="W26" s="1"/>
      <c r="X26" s="1"/>
      <c r="Y26" s="1"/>
      <c r="Z26" s="1"/>
      <c r="AA26" s="116">
        <v>1</v>
      </c>
      <c r="AB26" s="114" t="s">
        <v>12</v>
      </c>
      <c r="AC26" s="101" t="str">
        <f>'Budget By Month'!Q7</f>
        <v>12 Months</v>
      </c>
      <c r="AD26" s="69"/>
      <c r="AE26" s="69"/>
      <c r="AF26" s="101" t="str">
        <f>B27</f>
        <v>Home</v>
      </c>
      <c r="AG26" s="113">
        <f ca="1">HLOOKUP(AB24,BUDGETM,21,FALSE)/AG24</f>
        <v>200</v>
      </c>
      <c r="AH26" s="105">
        <f>(52/12)*AH25</f>
        <v>52</v>
      </c>
      <c r="AI26" s="69"/>
      <c r="AJ26" s="114" t="s">
        <v>41</v>
      </c>
      <c r="AK26" s="115">
        <f ca="1">HLOOKUP(AB24,BUDGETM,2,FALSE)/AG24</f>
        <v>1000</v>
      </c>
    </row>
    <row r="27" spans="1:37" ht="13.5" customHeight="1" x14ac:dyDescent="0.15">
      <c r="A27" s="45"/>
      <c r="B27" s="220" t="s">
        <v>43</v>
      </c>
      <c r="C27" s="221"/>
      <c r="D27" s="85"/>
      <c r="E27" s="88">
        <f t="shared" ref="E27:Q27" si="6">SUM(E28:E37)</f>
        <v>200</v>
      </c>
      <c r="F27" s="88">
        <f t="shared" si="6"/>
        <v>200</v>
      </c>
      <c r="G27" s="88">
        <f t="shared" si="6"/>
        <v>200</v>
      </c>
      <c r="H27" s="88">
        <f t="shared" si="6"/>
        <v>200</v>
      </c>
      <c r="I27" s="88">
        <f t="shared" si="6"/>
        <v>200</v>
      </c>
      <c r="J27" s="88">
        <f t="shared" si="6"/>
        <v>200</v>
      </c>
      <c r="K27" s="88">
        <f t="shared" si="6"/>
        <v>200</v>
      </c>
      <c r="L27" s="88">
        <f t="shared" si="6"/>
        <v>200</v>
      </c>
      <c r="M27" s="88">
        <f t="shared" si="6"/>
        <v>200</v>
      </c>
      <c r="N27" s="88">
        <f t="shared" si="6"/>
        <v>200</v>
      </c>
      <c r="O27" s="88">
        <f t="shared" si="6"/>
        <v>200</v>
      </c>
      <c r="P27" s="88">
        <f t="shared" si="6"/>
        <v>200</v>
      </c>
      <c r="Q27" s="90">
        <f t="shared" si="6"/>
        <v>2400</v>
      </c>
      <c r="R27" s="24"/>
      <c r="S27" s="1"/>
      <c r="T27" s="1"/>
      <c r="U27" s="237"/>
      <c r="V27" s="228"/>
      <c r="W27" s="1"/>
      <c r="X27" s="1"/>
      <c r="Y27" s="1"/>
      <c r="Z27" s="1"/>
      <c r="AA27" s="116">
        <v>2</v>
      </c>
      <c r="AB27" s="114" t="s">
        <v>46</v>
      </c>
      <c r="AC27" s="101" t="str">
        <f>'Budget By Month'!Q7</f>
        <v>12 Months</v>
      </c>
      <c r="AD27" s="69"/>
      <c r="AE27" s="69"/>
      <c r="AF27" s="101" t="str">
        <f>B39</f>
        <v>Utilities</v>
      </c>
      <c r="AG27" s="113">
        <f ca="1">HLOOKUP(AB24,BUDGETM,33,FALSE)/AG24</f>
        <v>0</v>
      </c>
      <c r="AH27" s="113"/>
      <c r="AI27" s="69"/>
      <c r="AJ27" s="114" t="s">
        <v>42</v>
      </c>
      <c r="AK27" s="115">
        <f ca="1">AG31</f>
        <v>200</v>
      </c>
    </row>
    <row r="28" spans="1:37" ht="13.5" customHeight="1" x14ac:dyDescent="0.15">
      <c r="A28" s="45"/>
      <c r="B28" s="91"/>
      <c r="C28" s="43" t="s">
        <v>48</v>
      </c>
      <c r="D28" s="44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1">
        <f t="shared" ref="Q28:Q37" si="7">SUM(E28:P28)</f>
        <v>0</v>
      </c>
      <c r="R28" s="24"/>
      <c r="S28" s="1"/>
      <c r="T28" s="1"/>
      <c r="U28" s="1"/>
      <c r="V28" s="1"/>
      <c r="W28" s="1"/>
      <c r="X28" s="1"/>
      <c r="Y28" s="1"/>
      <c r="Z28" s="1"/>
      <c r="AA28" s="116">
        <v>3</v>
      </c>
      <c r="AB28" s="114" t="s">
        <v>50</v>
      </c>
      <c r="AC28" s="101" t="str">
        <f>'Budget By Month'!Q7</f>
        <v>12 Months</v>
      </c>
      <c r="AD28" s="69"/>
      <c r="AE28" s="69"/>
      <c r="AF28" s="101" t="str">
        <f>B50</f>
        <v>Health</v>
      </c>
      <c r="AG28" s="113">
        <f ca="1">HLOOKUP(AB24,BUDGETM,44,FALSE)/AG24</f>
        <v>0</v>
      </c>
      <c r="AH28" s="113"/>
      <c r="AI28" s="69"/>
      <c r="AJ28" s="69"/>
    </row>
    <row r="29" spans="1:37" ht="13.5" customHeight="1" x14ac:dyDescent="0.15">
      <c r="A29" s="45"/>
      <c r="B29" s="93"/>
      <c r="C29" s="43" t="s">
        <v>47</v>
      </c>
      <c r="D29" s="44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1">
        <f t="shared" si="7"/>
        <v>0</v>
      </c>
      <c r="R29" s="24"/>
      <c r="S29" s="1"/>
      <c r="T29" s="1"/>
      <c r="U29" s="1"/>
      <c r="V29" s="1"/>
      <c r="W29" s="1"/>
      <c r="X29" s="1"/>
      <c r="Y29" s="1"/>
      <c r="Z29" s="1"/>
      <c r="AA29" s="116">
        <v>4</v>
      </c>
      <c r="AB29" s="114" t="s">
        <v>53</v>
      </c>
      <c r="AC29" s="101" t="str">
        <f ca="1">Tracking!AD26</f>
        <v>Jul</v>
      </c>
      <c r="AD29" s="69"/>
      <c r="AE29" s="69"/>
      <c r="AF29" s="101" t="str">
        <f>B59</f>
        <v>Entertainment</v>
      </c>
      <c r="AG29" s="113">
        <f ca="1">HLOOKUP(AB24,BUDGETM,53,FALSE)/AG24</f>
        <v>0</v>
      </c>
      <c r="AH29" s="113"/>
      <c r="AI29" s="69"/>
      <c r="AJ29" s="69"/>
    </row>
    <row r="30" spans="1:37" ht="13.5" customHeight="1" x14ac:dyDescent="0.15">
      <c r="A30" s="45"/>
      <c r="B30" s="93"/>
      <c r="C30" s="43" t="s">
        <v>49</v>
      </c>
      <c r="D30" s="44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1">
        <f t="shared" si="7"/>
        <v>0</v>
      </c>
      <c r="R30" s="24"/>
      <c r="S30" s="1"/>
      <c r="T30" s="1"/>
      <c r="U30" s="1"/>
      <c r="V30" s="1"/>
      <c r="W30" s="1"/>
      <c r="X30" s="1"/>
      <c r="Y30" s="1"/>
      <c r="Z30" s="1"/>
      <c r="AA30" s="116">
        <v>5</v>
      </c>
      <c r="AB30" s="114" t="s">
        <v>57</v>
      </c>
      <c r="AC30" s="114" t="s">
        <v>58</v>
      </c>
      <c r="AD30" s="69"/>
      <c r="AE30" s="69"/>
      <c r="AF30" s="101" t="str">
        <f>B71</f>
        <v>Miscellaneous</v>
      </c>
      <c r="AG30" s="113">
        <f ca="1">HLOOKUP(AB24,BUDGETM,65,FALSE)/AG24</f>
        <v>0</v>
      </c>
      <c r="AH30" s="69"/>
      <c r="AI30" s="69"/>
      <c r="AJ30" s="69"/>
    </row>
    <row r="31" spans="1:37" ht="13.5" customHeight="1" x14ac:dyDescent="0.15">
      <c r="A31" s="45"/>
      <c r="B31" s="93"/>
      <c r="C31" s="43" t="s">
        <v>51</v>
      </c>
      <c r="D31" s="44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1">
        <f t="shared" si="7"/>
        <v>0</v>
      </c>
      <c r="R31" s="24"/>
      <c r="S31" s="1"/>
      <c r="T31" s="1"/>
      <c r="U31" s="1"/>
      <c r="V31" s="1"/>
      <c r="W31" s="1"/>
      <c r="X31" s="1"/>
      <c r="Y31" s="1"/>
      <c r="Z31" s="1"/>
      <c r="AA31" s="116">
        <v>6</v>
      </c>
      <c r="AB31" s="114" t="s">
        <v>60</v>
      </c>
      <c r="AC31" s="114" t="s">
        <v>61</v>
      </c>
      <c r="AD31" s="69"/>
      <c r="AE31" s="69"/>
      <c r="AF31" s="69"/>
      <c r="AG31" s="113">
        <f ca="1">SUM(AG25:AG30)</f>
        <v>200</v>
      </c>
      <c r="AH31" s="69"/>
      <c r="AI31" s="69"/>
      <c r="AJ31" s="69"/>
    </row>
    <row r="32" spans="1:37" ht="13.5" customHeight="1" x14ac:dyDescent="0.15">
      <c r="A32" s="45"/>
      <c r="B32" s="93"/>
      <c r="C32" s="43" t="s">
        <v>52</v>
      </c>
      <c r="D32" s="44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1">
        <f t="shared" si="7"/>
        <v>0</v>
      </c>
      <c r="R32" s="24"/>
      <c r="S32" s="1"/>
      <c r="T32" s="1"/>
      <c r="U32" s="1"/>
      <c r="V32" s="1"/>
      <c r="W32" s="1"/>
      <c r="X32" s="1"/>
      <c r="Y32" s="1"/>
      <c r="Z32" s="1"/>
      <c r="AA32" s="116">
        <v>7</v>
      </c>
      <c r="AB32" s="114" t="s">
        <v>62</v>
      </c>
      <c r="AC32" s="114" t="s">
        <v>63</v>
      </c>
      <c r="AD32" s="69"/>
      <c r="AE32" s="69"/>
      <c r="AF32" s="69"/>
      <c r="AG32" s="69"/>
      <c r="AH32" s="69"/>
      <c r="AI32" s="69"/>
      <c r="AJ32" s="69"/>
    </row>
    <row r="33" spans="1:36" ht="13.5" customHeight="1" x14ac:dyDescent="0.15">
      <c r="A33" s="45"/>
      <c r="B33" s="93"/>
      <c r="C33" s="43" t="s">
        <v>54</v>
      </c>
      <c r="D33" s="44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1">
        <f t="shared" si="7"/>
        <v>0</v>
      </c>
      <c r="R33" s="24"/>
      <c r="S33" s="1"/>
      <c r="T33" s="1"/>
      <c r="U33" s="1"/>
      <c r="V33" s="1"/>
      <c r="W33" s="1"/>
      <c r="X33" s="1"/>
      <c r="Y33" s="1"/>
      <c r="Z33" s="1"/>
      <c r="AA33" s="116">
        <v>8</v>
      </c>
      <c r="AB33" s="114" t="s">
        <v>64</v>
      </c>
      <c r="AC33" s="114" t="s">
        <v>65</v>
      </c>
      <c r="AD33" s="69"/>
      <c r="AE33" s="69"/>
      <c r="AF33" s="69"/>
      <c r="AG33" s="69"/>
      <c r="AH33" s="69"/>
      <c r="AI33" s="69"/>
      <c r="AJ33" s="69"/>
    </row>
    <row r="34" spans="1:36" ht="13.5" customHeight="1" x14ac:dyDescent="0.15">
      <c r="A34" s="45"/>
      <c r="B34" s="93"/>
      <c r="C34" s="43" t="s">
        <v>55</v>
      </c>
      <c r="D34" s="44"/>
      <c r="E34" s="46">
        <v>200</v>
      </c>
      <c r="F34" s="46">
        <v>200</v>
      </c>
      <c r="G34" s="46">
        <v>200</v>
      </c>
      <c r="H34" s="46">
        <v>200</v>
      </c>
      <c r="I34" s="46">
        <v>200</v>
      </c>
      <c r="J34" s="46">
        <v>200</v>
      </c>
      <c r="K34" s="46">
        <v>200</v>
      </c>
      <c r="L34" s="46">
        <v>200</v>
      </c>
      <c r="M34" s="46">
        <v>200</v>
      </c>
      <c r="N34" s="46">
        <v>200</v>
      </c>
      <c r="O34" s="46">
        <v>200</v>
      </c>
      <c r="P34" s="46">
        <v>200</v>
      </c>
      <c r="Q34" s="51">
        <f t="shared" si="7"/>
        <v>2400</v>
      </c>
      <c r="R34" s="24"/>
      <c r="S34" s="1"/>
      <c r="T34" s="1"/>
      <c r="U34" s="1"/>
      <c r="V34" s="1"/>
      <c r="W34" s="1"/>
      <c r="X34" s="1"/>
      <c r="Y34" s="1"/>
      <c r="Z34" s="1"/>
      <c r="AA34" s="116">
        <v>9</v>
      </c>
      <c r="AB34" s="114" t="s">
        <v>66</v>
      </c>
      <c r="AC34" s="114" t="s">
        <v>66</v>
      </c>
      <c r="AD34" s="69"/>
      <c r="AE34" s="69"/>
      <c r="AF34" s="69"/>
      <c r="AG34" s="69"/>
      <c r="AH34" s="69"/>
      <c r="AI34" s="69"/>
      <c r="AJ34" s="69"/>
    </row>
    <row r="35" spans="1:36" ht="13.5" customHeight="1" x14ac:dyDescent="0.15">
      <c r="A35" s="45"/>
      <c r="B35" s="93"/>
      <c r="C35" s="43" t="s">
        <v>56</v>
      </c>
      <c r="D35" s="44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1">
        <f t="shared" si="7"/>
        <v>0</v>
      </c>
      <c r="R35" s="24"/>
      <c r="S35" s="1"/>
      <c r="T35" s="1"/>
      <c r="U35" s="1"/>
      <c r="V35" s="1"/>
      <c r="W35" s="1"/>
      <c r="X35" s="1"/>
      <c r="Y35" s="1"/>
      <c r="Z35" s="1"/>
      <c r="AA35" s="116">
        <v>10</v>
      </c>
      <c r="AB35" s="114" t="s">
        <v>68</v>
      </c>
      <c r="AC35" s="114" t="s">
        <v>69</v>
      </c>
      <c r="AD35" s="69"/>
      <c r="AE35" s="69"/>
      <c r="AF35" s="69"/>
      <c r="AG35" s="69"/>
      <c r="AH35" s="69"/>
      <c r="AI35" s="69"/>
      <c r="AJ35" s="69"/>
    </row>
    <row r="36" spans="1:36" ht="13.5" customHeight="1" x14ac:dyDescent="0.15">
      <c r="A36" s="45"/>
      <c r="B36" s="93"/>
      <c r="C36" s="43" t="s">
        <v>17</v>
      </c>
      <c r="D36" s="44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1">
        <f t="shared" si="7"/>
        <v>0</v>
      </c>
      <c r="R36" s="24"/>
      <c r="S36" s="1"/>
      <c r="T36" s="1"/>
      <c r="U36" s="1"/>
      <c r="V36" s="1"/>
      <c r="W36" s="1"/>
      <c r="X36" s="1"/>
      <c r="Y36" s="1"/>
      <c r="Z36" s="1"/>
      <c r="AA36" s="116">
        <v>11</v>
      </c>
      <c r="AB36" s="114" t="s">
        <v>70</v>
      </c>
      <c r="AC36" s="114" t="s">
        <v>71</v>
      </c>
      <c r="AD36" s="69"/>
      <c r="AE36" s="69"/>
      <c r="AF36" s="69"/>
      <c r="AG36" s="69"/>
      <c r="AH36" s="69"/>
      <c r="AI36" s="69"/>
      <c r="AJ36" s="69"/>
    </row>
    <row r="37" spans="1:36" ht="13.5" customHeight="1" x14ac:dyDescent="0.15">
      <c r="A37" s="45"/>
      <c r="B37" s="93"/>
      <c r="C37" s="43" t="s">
        <v>17</v>
      </c>
      <c r="D37" s="44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1">
        <f t="shared" si="7"/>
        <v>0</v>
      </c>
      <c r="R37" s="24"/>
      <c r="S37" s="1"/>
      <c r="T37" s="1"/>
      <c r="U37" s="1"/>
      <c r="V37" s="1"/>
      <c r="W37" s="1"/>
      <c r="X37" s="1"/>
      <c r="Y37" s="1"/>
      <c r="Z37" s="1"/>
      <c r="AA37" s="116">
        <v>12</v>
      </c>
      <c r="AB37" s="114" t="s">
        <v>73</v>
      </c>
      <c r="AC37" s="114" t="s">
        <v>74</v>
      </c>
      <c r="AD37" s="69"/>
      <c r="AE37" s="69"/>
      <c r="AF37" s="69"/>
      <c r="AG37" s="69"/>
      <c r="AH37" s="69"/>
      <c r="AI37" s="69"/>
      <c r="AJ37" s="69"/>
    </row>
    <row r="38" spans="1:36" ht="13.5" customHeight="1" x14ac:dyDescent="0.15">
      <c r="A38" s="45"/>
      <c r="B38" s="62"/>
      <c r="C38" s="63"/>
      <c r="D38" s="110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12"/>
      <c r="R38" s="68"/>
      <c r="S38" s="1"/>
      <c r="T38" s="1"/>
      <c r="U38" s="1"/>
      <c r="V38" s="1"/>
      <c r="W38" s="1"/>
      <c r="X38" s="1"/>
      <c r="Y38" s="1"/>
      <c r="Z38" s="1"/>
      <c r="AA38" s="116">
        <v>13</v>
      </c>
      <c r="AB38" s="114" t="s">
        <v>75</v>
      </c>
      <c r="AC38" s="114" t="s">
        <v>76</v>
      </c>
      <c r="AD38" s="69"/>
      <c r="AE38" s="69"/>
      <c r="AF38" s="69"/>
      <c r="AG38" s="69"/>
      <c r="AH38" s="69"/>
      <c r="AI38" s="69"/>
      <c r="AJ38" s="69"/>
    </row>
    <row r="39" spans="1:36" ht="13.5" customHeight="1" x14ac:dyDescent="0.15">
      <c r="A39" s="45"/>
      <c r="B39" s="220" t="s">
        <v>59</v>
      </c>
      <c r="C39" s="221"/>
      <c r="D39" s="85"/>
      <c r="E39" s="88">
        <f t="shared" ref="E39:Q39" si="8">SUM(E40:E48)</f>
        <v>0</v>
      </c>
      <c r="F39" s="88">
        <f t="shared" si="8"/>
        <v>0</v>
      </c>
      <c r="G39" s="88">
        <f t="shared" si="8"/>
        <v>0</v>
      </c>
      <c r="H39" s="88">
        <f t="shared" si="8"/>
        <v>0</v>
      </c>
      <c r="I39" s="88">
        <f t="shared" si="8"/>
        <v>0</v>
      </c>
      <c r="J39" s="88">
        <f t="shared" si="8"/>
        <v>0</v>
      </c>
      <c r="K39" s="88">
        <f t="shared" si="8"/>
        <v>0</v>
      </c>
      <c r="L39" s="88">
        <f t="shared" si="8"/>
        <v>0</v>
      </c>
      <c r="M39" s="88">
        <f t="shared" si="8"/>
        <v>0</v>
      </c>
      <c r="N39" s="88">
        <f t="shared" si="8"/>
        <v>0</v>
      </c>
      <c r="O39" s="88">
        <f t="shared" si="8"/>
        <v>0</v>
      </c>
      <c r="P39" s="88">
        <f t="shared" si="8"/>
        <v>0</v>
      </c>
      <c r="Q39" s="90">
        <f t="shared" si="8"/>
        <v>0</v>
      </c>
      <c r="R39" s="24"/>
      <c r="S39" s="1"/>
      <c r="T39" s="1"/>
      <c r="U39" s="1"/>
      <c r="V39" s="1"/>
      <c r="W39" s="1"/>
      <c r="X39" s="1"/>
      <c r="Y39" s="1"/>
      <c r="Z39" s="1"/>
      <c r="AA39" s="116">
        <v>14</v>
      </c>
      <c r="AB39" s="114" t="s">
        <v>83</v>
      </c>
      <c r="AC39" s="114" t="s">
        <v>84</v>
      </c>
      <c r="AD39" s="69"/>
      <c r="AE39" s="69"/>
      <c r="AF39" s="69"/>
      <c r="AG39" s="69"/>
      <c r="AH39" s="69"/>
      <c r="AI39" s="69"/>
      <c r="AJ39" s="69"/>
    </row>
    <row r="40" spans="1:36" ht="13.5" customHeight="1" x14ac:dyDescent="0.15">
      <c r="A40" s="45"/>
      <c r="B40" s="91"/>
      <c r="C40" s="43" t="s">
        <v>67</v>
      </c>
      <c r="D40" s="44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1">
        <f t="shared" ref="Q40:Q41" si="9">SUM(E40:P40)</f>
        <v>0</v>
      </c>
      <c r="R40" s="24"/>
      <c r="S40" s="1"/>
      <c r="T40" s="1"/>
      <c r="U40" s="1"/>
      <c r="V40" s="1"/>
      <c r="W40" s="1"/>
      <c r="X40" s="1"/>
      <c r="Y40" s="1"/>
      <c r="Z40" s="1"/>
      <c r="AA40" s="116">
        <v>15</v>
      </c>
      <c r="AB40" s="114" t="s">
        <v>85</v>
      </c>
      <c r="AC40" s="114" t="s">
        <v>86</v>
      </c>
      <c r="AD40" s="69"/>
      <c r="AE40" s="69"/>
      <c r="AF40" s="69"/>
      <c r="AG40" s="69"/>
      <c r="AH40" s="69"/>
      <c r="AI40" s="69"/>
      <c r="AJ40" s="69"/>
    </row>
    <row r="41" spans="1:36" ht="13.5" customHeight="1" x14ac:dyDescent="0.15">
      <c r="A41" s="45"/>
      <c r="B41" s="93"/>
      <c r="C41" s="43" t="s">
        <v>72</v>
      </c>
      <c r="D41" s="44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1">
        <f t="shared" si="9"/>
        <v>0</v>
      </c>
      <c r="R41" s="24"/>
      <c r="S41" s="1"/>
      <c r="T41" s="1"/>
      <c r="U41" s="1"/>
      <c r="V41" s="1"/>
      <c r="W41" s="1"/>
      <c r="X41" s="1"/>
      <c r="Y41" s="1"/>
      <c r="Z41" s="1"/>
      <c r="AA41" s="116">
        <v>16</v>
      </c>
      <c r="AB41" s="114" t="s">
        <v>88</v>
      </c>
      <c r="AC41" s="114" t="s">
        <v>89</v>
      </c>
      <c r="AD41" s="69"/>
      <c r="AE41" s="69"/>
      <c r="AF41" s="69"/>
      <c r="AG41" s="69"/>
      <c r="AH41" s="69"/>
      <c r="AI41" s="69"/>
      <c r="AJ41" s="69"/>
    </row>
    <row r="42" spans="1:36" ht="13.5" customHeight="1" x14ac:dyDescent="0.15">
      <c r="A42" s="45"/>
      <c r="B42" s="93"/>
      <c r="C42" s="43" t="s">
        <v>90</v>
      </c>
      <c r="D42" s="44"/>
      <c r="E42" s="57"/>
      <c r="F42" s="57"/>
      <c r="G42" s="57"/>
      <c r="H42" s="57"/>
      <c r="I42" s="57"/>
      <c r="J42" s="57"/>
      <c r="K42" s="57"/>
      <c r="L42" s="57"/>
      <c r="M42" s="57"/>
      <c r="N42" s="120"/>
      <c r="O42" s="120"/>
      <c r="P42" s="120"/>
      <c r="Q42" s="51">
        <f>SUM(E41:P42)</f>
        <v>0</v>
      </c>
      <c r="R42" s="24"/>
      <c r="S42" s="1"/>
      <c r="T42" s="1"/>
      <c r="U42" s="1"/>
      <c r="V42" s="1"/>
      <c r="W42" s="1"/>
      <c r="X42" s="1"/>
      <c r="Y42" s="1"/>
      <c r="Z42" s="1"/>
      <c r="AA42" s="1"/>
      <c r="AB42" s="69"/>
      <c r="AC42" s="114" t="s">
        <v>91</v>
      </c>
      <c r="AD42" s="114" t="s">
        <v>92</v>
      </c>
      <c r="AE42" s="114" t="s">
        <v>38</v>
      </c>
      <c r="AF42" s="1"/>
      <c r="AG42" s="1"/>
      <c r="AH42" s="1"/>
      <c r="AI42" s="1"/>
      <c r="AJ42" s="1"/>
    </row>
    <row r="43" spans="1:36" ht="13.5" customHeight="1" x14ac:dyDescent="0.15">
      <c r="A43" s="45"/>
      <c r="B43" s="93"/>
      <c r="C43" s="43" t="s">
        <v>93</v>
      </c>
      <c r="D43" s="44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1">
        <f t="shared" ref="Q43:Q48" si="10">SUM(E43:P43)</f>
        <v>0</v>
      </c>
      <c r="R43" s="24"/>
      <c r="S43" s="1"/>
      <c r="T43" s="1"/>
      <c r="U43" s="1"/>
      <c r="V43" s="1"/>
      <c r="W43" s="1"/>
      <c r="X43" s="1"/>
      <c r="Y43" s="1"/>
      <c r="Z43" s="1"/>
      <c r="AA43" s="1"/>
      <c r="AB43" s="101" t="str">
        <f>E7</f>
        <v>Jan</v>
      </c>
      <c r="AC43" s="101">
        <f>E8</f>
        <v>1000</v>
      </c>
      <c r="AD43" s="101">
        <f>E16</f>
        <v>200</v>
      </c>
      <c r="AE43" s="101">
        <f>E8-E16</f>
        <v>800</v>
      </c>
      <c r="AF43" s="1"/>
      <c r="AG43" s="1"/>
      <c r="AH43" s="1"/>
      <c r="AI43" s="1"/>
      <c r="AJ43" s="1"/>
    </row>
    <row r="44" spans="1:36" ht="13.5" customHeight="1" x14ac:dyDescent="0.15">
      <c r="A44" s="45"/>
      <c r="B44" s="93"/>
      <c r="C44" s="43" t="s">
        <v>79</v>
      </c>
      <c r="D44" s="44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1">
        <f t="shared" si="10"/>
        <v>0</v>
      </c>
      <c r="R44" s="24"/>
      <c r="S44" s="1"/>
      <c r="T44" s="1"/>
      <c r="U44" s="1"/>
      <c r="V44" s="1"/>
      <c r="W44" s="1"/>
      <c r="X44" s="1"/>
      <c r="Y44" s="1"/>
      <c r="Z44" s="1"/>
      <c r="AA44" s="1"/>
      <c r="AB44" s="101" t="str">
        <f>F7</f>
        <v>Feb</v>
      </c>
      <c r="AC44" s="101">
        <f>F8</f>
        <v>1000</v>
      </c>
      <c r="AD44" s="101">
        <f>F16</f>
        <v>200</v>
      </c>
      <c r="AE44" s="101">
        <f>F8-F16</f>
        <v>800</v>
      </c>
      <c r="AF44" s="1"/>
      <c r="AG44" s="1"/>
      <c r="AH44" s="1"/>
      <c r="AI44" s="1"/>
      <c r="AJ44" s="1"/>
    </row>
    <row r="45" spans="1:36" ht="13.5" customHeight="1" x14ac:dyDescent="0.15">
      <c r="A45" s="45"/>
      <c r="B45" s="93"/>
      <c r="C45" s="43" t="s">
        <v>80</v>
      </c>
      <c r="D45" s="44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1">
        <f t="shared" si="10"/>
        <v>0</v>
      </c>
      <c r="R45" s="24"/>
      <c r="S45" s="1"/>
      <c r="T45" s="1"/>
      <c r="U45" s="1"/>
      <c r="V45" s="1"/>
      <c r="W45" s="1"/>
      <c r="X45" s="1"/>
      <c r="Y45" s="1"/>
      <c r="Z45" s="1"/>
      <c r="AA45" s="1"/>
      <c r="AB45" s="101" t="str">
        <f>G7</f>
        <v>Mar</v>
      </c>
      <c r="AC45" s="101">
        <f>G8</f>
        <v>1000</v>
      </c>
      <c r="AD45" s="101">
        <f>G16</f>
        <v>200</v>
      </c>
      <c r="AE45" s="101">
        <f>G8-G16</f>
        <v>800</v>
      </c>
      <c r="AF45" s="1"/>
      <c r="AG45" s="1"/>
      <c r="AH45" s="1"/>
      <c r="AI45" s="1"/>
      <c r="AJ45" s="1"/>
    </row>
    <row r="46" spans="1:36" ht="13.5" customHeight="1" x14ac:dyDescent="0.15">
      <c r="A46" s="45"/>
      <c r="B46" s="93"/>
      <c r="C46" s="43" t="s">
        <v>82</v>
      </c>
      <c r="D46" s="44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1">
        <f t="shared" si="10"/>
        <v>0</v>
      </c>
      <c r="R46" s="24"/>
      <c r="S46" s="1"/>
      <c r="T46" s="1"/>
      <c r="U46" s="1"/>
      <c r="V46" s="1"/>
      <c r="W46" s="1"/>
      <c r="X46" s="1"/>
      <c r="Y46" s="1"/>
      <c r="Z46" s="1"/>
      <c r="AA46" s="1"/>
      <c r="AB46" s="101" t="str">
        <f>H7</f>
        <v>Apr</v>
      </c>
      <c r="AC46" s="101">
        <f>H8</f>
        <v>1000</v>
      </c>
      <c r="AD46" s="101">
        <f>H16</f>
        <v>200</v>
      </c>
      <c r="AE46" s="101">
        <f>H8-H16</f>
        <v>800</v>
      </c>
      <c r="AF46" s="1"/>
      <c r="AG46" s="1"/>
      <c r="AH46" s="1"/>
      <c r="AI46" s="1"/>
      <c r="AJ46" s="1"/>
    </row>
    <row r="47" spans="1:36" ht="13.5" customHeight="1" x14ac:dyDescent="0.15">
      <c r="A47" s="45"/>
      <c r="B47" s="93"/>
      <c r="C47" s="43" t="s">
        <v>17</v>
      </c>
      <c r="D47" s="44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1">
        <f t="shared" si="10"/>
        <v>0</v>
      </c>
      <c r="R47" s="24"/>
      <c r="S47" s="94"/>
      <c r="T47" s="94"/>
      <c r="U47" s="94"/>
      <c r="V47" s="94"/>
      <c r="W47" s="94"/>
      <c r="X47" s="94"/>
      <c r="Y47" s="1"/>
      <c r="Z47" s="1"/>
      <c r="AA47" s="1"/>
      <c r="AB47" s="101" t="str">
        <f>I7</f>
        <v>May</v>
      </c>
      <c r="AC47" s="101">
        <f>I8</f>
        <v>1000</v>
      </c>
      <c r="AD47" s="101">
        <f>I16</f>
        <v>200</v>
      </c>
      <c r="AE47" s="101">
        <f>I8-I16</f>
        <v>800</v>
      </c>
      <c r="AF47" s="1"/>
      <c r="AG47" s="1"/>
      <c r="AH47" s="1"/>
      <c r="AI47" s="1"/>
      <c r="AJ47" s="1"/>
    </row>
    <row r="48" spans="1:36" ht="13.5" customHeight="1" x14ac:dyDescent="0.15">
      <c r="A48" s="45"/>
      <c r="B48" s="93"/>
      <c r="C48" s="43" t="s">
        <v>17</v>
      </c>
      <c r="D48" s="44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1">
        <f t="shared" si="10"/>
        <v>0</v>
      </c>
      <c r="R48" s="24"/>
      <c r="S48" s="1"/>
      <c r="T48" s="1"/>
      <c r="U48" s="1"/>
      <c r="V48" s="1"/>
      <c r="W48" s="1"/>
      <c r="X48" s="1"/>
      <c r="Y48" s="1"/>
      <c r="Z48" s="1"/>
      <c r="AA48" s="1"/>
      <c r="AB48" s="101" t="str">
        <f>J7</f>
        <v>Jun</v>
      </c>
      <c r="AC48" s="101">
        <f>J8</f>
        <v>1000</v>
      </c>
      <c r="AD48" s="101">
        <f>J16</f>
        <v>200</v>
      </c>
      <c r="AE48" s="101">
        <f>J8-J16</f>
        <v>800</v>
      </c>
      <c r="AF48" s="1"/>
      <c r="AG48" s="1"/>
      <c r="AH48" s="1"/>
      <c r="AI48" s="1"/>
      <c r="AJ48" s="1"/>
    </row>
    <row r="49" spans="1:36" ht="13.5" customHeight="1" x14ac:dyDescent="0.15">
      <c r="A49" s="45"/>
      <c r="B49" s="62"/>
      <c r="C49" s="63"/>
      <c r="D49" s="110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112"/>
      <c r="R49" s="68"/>
      <c r="S49" s="1"/>
      <c r="T49" s="1"/>
      <c r="U49" s="1"/>
      <c r="V49" s="1"/>
      <c r="W49" s="1"/>
      <c r="X49" s="1"/>
      <c r="Y49" s="1"/>
      <c r="Z49" s="1"/>
      <c r="AA49" s="1"/>
      <c r="AB49" s="101" t="str">
        <f>K7</f>
        <v>Jul</v>
      </c>
      <c r="AC49" s="101">
        <f>K8</f>
        <v>1000</v>
      </c>
      <c r="AD49" s="101">
        <f>K16</f>
        <v>200</v>
      </c>
      <c r="AE49" s="101">
        <f>K8-K16</f>
        <v>800</v>
      </c>
      <c r="AF49" s="1"/>
      <c r="AG49" s="1"/>
      <c r="AH49" s="1"/>
      <c r="AI49" s="1"/>
      <c r="AJ49" s="1"/>
    </row>
    <row r="50" spans="1:36" ht="13.5" customHeight="1" x14ac:dyDescent="0.15">
      <c r="A50" s="45"/>
      <c r="B50" s="220" t="s">
        <v>87</v>
      </c>
      <c r="C50" s="221"/>
      <c r="D50" s="85"/>
      <c r="E50" s="88">
        <f t="shared" ref="E50:Q50" si="11">SUM(E51:E57)</f>
        <v>0</v>
      </c>
      <c r="F50" s="88">
        <f t="shared" si="11"/>
        <v>0</v>
      </c>
      <c r="G50" s="88">
        <f t="shared" si="11"/>
        <v>0</v>
      </c>
      <c r="H50" s="88">
        <f t="shared" si="11"/>
        <v>0</v>
      </c>
      <c r="I50" s="88">
        <f t="shared" si="11"/>
        <v>0</v>
      </c>
      <c r="J50" s="88">
        <f t="shared" si="11"/>
        <v>0</v>
      </c>
      <c r="K50" s="88">
        <f t="shared" si="11"/>
        <v>0</v>
      </c>
      <c r="L50" s="88">
        <f t="shared" si="11"/>
        <v>0</v>
      </c>
      <c r="M50" s="88">
        <f t="shared" si="11"/>
        <v>0</v>
      </c>
      <c r="N50" s="88">
        <f t="shared" si="11"/>
        <v>0</v>
      </c>
      <c r="O50" s="88">
        <f t="shared" si="11"/>
        <v>0</v>
      </c>
      <c r="P50" s="88">
        <f t="shared" si="11"/>
        <v>0</v>
      </c>
      <c r="Q50" s="90">
        <f t="shared" si="11"/>
        <v>0</v>
      </c>
      <c r="R50" s="24"/>
      <c r="S50" s="1"/>
      <c r="T50" s="1"/>
      <c r="U50" s="1"/>
      <c r="V50" s="1"/>
      <c r="W50" s="1"/>
      <c r="X50" s="1"/>
      <c r="Y50" s="1"/>
      <c r="Z50" s="1"/>
      <c r="AA50" s="1"/>
      <c r="AB50" s="101" t="str">
        <f>L7</f>
        <v>Aug</v>
      </c>
      <c r="AC50" s="101">
        <f>L8</f>
        <v>1000</v>
      </c>
      <c r="AD50" s="101">
        <f>L16</f>
        <v>200</v>
      </c>
      <c r="AE50" s="101">
        <f>L8-L16</f>
        <v>800</v>
      </c>
      <c r="AF50" s="1"/>
      <c r="AG50" s="1"/>
      <c r="AH50" s="1"/>
      <c r="AI50" s="1"/>
      <c r="AJ50" s="1"/>
    </row>
    <row r="51" spans="1:36" ht="13.5" customHeight="1" x14ac:dyDescent="0.15">
      <c r="A51" s="45"/>
      <c r="B51" s="91"/>
      <c r="C51" s="43" t="s">
        <v>94</v>
      </c>
      <c r="D51" s="44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1">
        <f t="shared" ref="Q51:Q57" si="12">SUM(E51:P51)</f>
        <v>0</v>
      </c>
      <c r="R51" s="24"/>
      <c r="S51" s="1"/>
      <c r="T51" s="1"/>
      <c r="U51" s="1"/>
      <c r="V51" s="1"/>
      <c r="W51" s="1"/>
      <c r="X51" s="1"/>
      <c r="Y51" s="1"/>
      <c r="Z51" s="1"/>
      <c r="AA51" s="1"/>
      <c r="AB51" s="101" t="str">
        <f>M7</f>
        <v>Sep</v>
      </c>
      <c r="AC51" s="101">
        <f>M8</f>
        <v>1000</v>
      </c>
      <c r="AD51" s="101">
        <f>M16</f>
        <v>200</v>
      </c>
      <c r="AE51" s="101">
        <f>M8-M16</f>
        <v>800</v>
      </c>
      <c r="AF51" s="1"/>
      <c r="AG51" s="1"/>
      <c r="AH51" s="1"/>
      <c r="AI51" s="1"/>
      <c r="AJ51" s="1"/>
    </row>
    <row r="52" spans="1:36" ht="13.5" customHeight="1" x14ac:dyDescent="0.15">
      <c r="A52" s="45"/>
      <c r="B52" s="93"/>
      <c r="C52" s="43" t="s">
        <v>95</v>
      </c>
      <c r="D52" s="44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1">
        <f t="shared" si="12"/>
        <v>0</v>
      </c>
      <c r="R52" s="24"/>
      <c r="S52" s="1"/>
      <c r="T52" s="1"/>
      <c r="U52" s="1"/>
      <c r="V52" s="1"/>
      <c r="W52" s="1"/>
      <c r="X52" s="1"/>
      <c r="Y52" s="1"/>
      <c r="Z52" s="1"/>
      <c r="AA52" s="1"/>
      <c r="AB52" s="101" t="str">
        <f>N7</f>
        <v>Oct</v>
      </c>
      <c r="AC52" s="101">
        <f>N8</f>
        <v>1000</v>
      </c>
      <c r="AD52" s="101">
        <f>N16</f>
        <v>200</v>
      </c>
      <c r="AE52" s="101">
        <f>N8-N16</f>
        <v>800</v>
      </c>
      <c r="AF52" s="1"/>
      <c r="AG52" s="1"/>
      <c r="AH52" s="1"/>
      <c r="AI52" s="1"/>
      <c r="AJ52" s="1"/>
    </row>
    <row r="53" spans="1:36" ht="13.5" customHeight="1" x14ac:dyDescent="0.15">
      <c r="A53" s="45"/>
      <c r="B53" s="93"/>
      <c r="C53" s="43" t="s">
        <v>115</v>
      </c>
      <c r="D53" s="44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1">
        <f t="shared" si="12"/>
        <v>0</v>
      </c>
      <c r="R53" s="24"/>
      <c r="S53" s="1"/>
      <c r="T53" s="1"/>
      <c r="U53" s="1"/>
      <c r="V53" s="1"/>
      <c r="W53" s="1"/>
      <c r="X53" s="1"/>
      <c r="Y53" s="1"/>
      <c r="Z53" s="1"/>
      <c r="AA53" s="1"/>
      <c r="AB53" s="101" t="str">
        <f>O7</f>
        <v>Nov</v>
      </c>
      <c r="AC53" s="101">
        <f>O8</f>
        <v>1000</v>
      </c>
      <c r="AD53" s="101">
        <f>O16</f>
        <v>200</v>
      </c>
      <c r="AE53" s="101">
        <f>O8-O16</f>
        <v>800</v>
      </c>
      <c r="AF53" s="1"/>
      <c r="AG53" s="1"/>
      <c r="AH53" s="1"/>
      <c r="AI53" s="1"/>
      <c r="AJ53" s="1"/>
    </row>
    <row r="54" spans="1:36" ht="13.5" customHeight="1" x14ac:dyDescent="0.15">
      <c r="A54" s="45"/>
      <c r="B54" s="93"/>
      <c r="C54" s="43" t="s">
        <v>97</v>
      </c>
      <c r="D54" s="44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1">
        <f t="shared" si="12"/>
        <v>0</v>
      </c>
      <c r="R54" s="24"/>
      <c r="S54" s="1"/>
      <c r="T54" s="1"/>
      <c r="U54" s="1"/>
      <c r="V54" s="1"/>
      <c r="W54" s="1"/>
      <c r="X54" s="1"/>
      <c r="Y54" s="1"/>
      <c r="Z54" s="1"/>
      <c r="AA54" s="1"/>
      <c r="AB54" s="101" t="str">
        <f>P7</f>
        <v>Dec</v>
      </c>
      <c r="AC54" s="101">
        <f>P8</f>
        <v>1000</v>
      </c>
      <c r="AD54" s="101">
        <f>P16</f>
        <v>200</v>
      </c>
      <c r="AE54" s="101">
        <f>P8-P16</f>
        <v>800</v>
      </c>
      <c r="AF54" s="1"/>
      <c r="AG54" s="1"/>
      <c r="AH54" s="1"/>
      <c r="AI54" s="1"/>
      <c r="AJ54" s="1"/>
    </row>
    <row r="55" spans="1:36" ht="13.5" customHeight="1" x14ac:dyDescent="0.15">
      <c r="A55" s="45"/>
      <c r="B55" s="93"/>
      <c r="C55" s="43" t="s">
        <v>99</v>
      </c>
      <c r="D55" s="44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1">
        <f t="shared" si="12"/>
        <v>0</v>
      </c>
      <c r="R55" s="24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3.5" customHeight="1" x14ac:dyDescent="0.15">
      <c r="A56" s="45"/>
      <c r="B56" s="93"/>
      <c r="C56" s="43" t="s">
        <v>123</v>
      </c>
      <c r="D56" s="44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1">
        <f t="shared" si="12"/>
        <v>0</v>
      </c>
      <c r="R56" s="24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3.5" customHeight="1" x14ac:dyDescent="0.15">
      <c r="A57" s="45"/>
      <c r="B57" s="93"/>
      <c r="C57" s="43" t="s">
        <v>17</v>
      </c>
      <c r="D57" s="44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1">
        <f t="shared" si="12"/>
        <v>0</v>
      </c>
      <c r="R57" s="24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3.5" customHeight="1" x14ac:dyDescent="0.15">
      <c r="A58" s="45"/>
      <c r="B58" s="62"/>
      <c r="C58" s="63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124"/>
      <c r="R58" s="68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3.5" customHeight="1" x14ac:dyDescent="0.15">
      <c r="A59" s="45"/>
      <c r="B59" s="220" t="s">
        <v>101</v>
      </c>
      <c r="C59" s="221"/>
      <c r="D59" s="85"/>
      <c r="E59" s="88">
        <f t="shared" ref="E59:Q59" si="13">SUM(E60:E69)</f>
        <v>0</v>
      </c>
      <c r="F59" s="88">
        <f t="shared" si="13"/>
        <v>0</v>
      </c>
      <c r="G59" s="88">
        <f t="shared" si="13"/>
        <v>0</v>
      </c>
      <c r="H59" s="88">
        <f t="shared" si="13"/>
        <v>0</v>
      </c>
      <c r="I59" s="88">
        <f t="shared" si="13"/>
        <v>0</v>
      </c>
      <c r="J59" s="88">
        <f t="shared" si="13"/>
        <v>0</v>
      </c>
      <c r="K59" s="88">
        <f t="shared" si="13"/>
        <v>0</v>
      </c>
      <c r="L59" s="88">
        <f t="shared" si="13"/>
        <v>0</v>
      </c>
      <c r="M59" s="88">
        <f t="shared" si="13"/>
        <v>0</v>
      </c>
      <c r="N59" s="88">
        <f t="shared" si="13"/>
        <v>0</v>
      </c>
      <c r="O59" s="88">
        <f t="shared" si="13"/>
        <v>0</v>
      </c>
      <c r="P59" s="88">
        <f t="shared" si="13"/>
        <v>0</v>
      </c>
      <c r="Q59" s="90">
        <f t="shared" si="13"/>
        <v>0</v>
      </c>
      <c r="R59" s="24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3.5" customHeight="1" x14ac:dyDescent="0.15">
      <c r="A60" s="45"/>
      <c r="B60" s="91"/>
      <c r="C60" s="43" t="s">
        <v>102</v>
      </c>
      <c r="D60" s="44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1">
        <f t="shared" ref="Q60:Q69" si="14">SUM(E60:P60)</f>
        <v>0</v>
      </c>
      <c r="R60" s="24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3.5" customHeight="1" x14ac:dyDescent="0.15">
      <c r="A61" s="45"/>
      <c r="B61" s="93"/>
      <c r="C61" s="43" t="s">
        <v>103</v>
      </c>
      <c r="D61" s="44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1">
        <f t="shared" si="14"/>
        <v>0</v>
      </c>
      <c r="R61" s="24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3.5" customHeight="1" x14ac:dyDescent="0.15">
      <c r="A62" s="45"/>
      <c r="B62" s="93"/>
      <c r="C62" s="43" t="s">
        <v>104</v>
      </c>
      <c r="D62" s="44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1">
        <f t="shared" si="14"/>
        <v>0</v>
      </c>
      <c r="R62" s="24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3.5" customHeight="1" x14ac:dyDescent="0.15">
      <c r="A63" s="45"/>
      <c r="B63" s="93"/>
      <c r="C63" s="43" t="s">
        <v>125</v>
      </c>
      <c r="D63" s="44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1">
        <f t="shared" si="14"/>
        <v>0</v>
      </c>
      <c r="R63" s="24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3.5" customHeight="1" x14ac:dyDescent="0.15">
      <c r="A64" s="45"/>
      <c r="B64" s="93"/>
      <c r="C64" s="43" t="s">
        <v>106</v>
      </c>
      <c r="D64" s="44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1">
        <f t="shared" si="14"/>
        <v>0</v>
      </c>
      <c r="R64" s="24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3.5" customHeight="1" x14ac:dyDescent="0.15">
      <c r="A65" s="45"/>
      <c r="B65" s="93"/>
      <c r="C65" s="43" t="s">
        <v>107</v>
      </c>
      <c r="D65" s="44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1">
        <f t="shared" si="14"/>
        <v>0</v>
      </c>
      <c r="R65" s="24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3.5" customHeight="1" x14ac:dyDescent="0.15">
      <c r="A66" s="45"/>
      <c r="B66" s="93"/>
      <c r="C66" s="43" t="s">
        <v>108</v>
      </c>
      <c r="D66" s="44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1">
        <f t="shared" si="14"/>
        <v>0</v>
      </c>
      <c r="R66" s="24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3.5" customHeight="1" x14ac:dyDescent="0.15">
      <c r="A67" s="45"/>
      <c r="B67" s="93"/>
      <c r="C67" s="43" t="s">
        <v>109</v>
      </c>
      <c r="D67" s="44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1">
        <f t="shared" si="14"/>
        <v>0</v>
      </c>
      <c r="R67" s="24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3.5" customHeight="1" x14ac:dyDescent="0.15">
      <c r="A68" s="45"/>
      <c r="B68" s="93"/>
      <c r="C68" s="43" t="s">
        <v>111</v>
      </c>
      <c r="D68" s="44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1">
        <f t="shared" si="14"/>
        <v>0</v>
      </c>
      <c r="R68" s="24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3.5" customHeight="1" x14ac:dyDescent="0.15">
      <c r="A69" s="45"/>
      <c r="B69" s="93"/>
      <c r="C69" s="43" t="s">
        <v>16</v>
      </c>
      <c r="D69" s="44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1">
        <f t="shared" si="14"/>
        <v>0</v>
      </c>
      <c r="R69" s="24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3.5" customHeight="1" x14ac:dyDescent="0.15">
      <c r="A70" s="45"/>
      <c r="B70" s="62"/>
      <c r="C70" s="63"/>
      <c r="D70" s="110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112"/>
      <c r="R70" s="68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3.5" customHeight="1" x14ac:dyDescent="0.15">
      <c r="A71" s="45"/>
      <c r="B71" s="220" t="s">
        <v>112</v>
      </c>
      <c r="C71" s="221"/>
      <c r="D71" s="85"/>
      <c r="E71" s="88">
        <f t="shared" ref="E71:Q71" si="15">SUM(E72:E83)</f>
        <v>0</v>
      </c>
      <c r="F71" s="88">
        <f t="shared" si="15"/>
        <v>0</v>
      </c>
      <c r="G71" s="88">
        <f t="shared" si="15"/>
        <v>0</v>
      </c>
      <c r="H71" s="88">
        <f t="shared" si="15"/>
        <v>0</v>
      </c>
      <c r="I71" s="88">
        <f t="shared" si="15"/>
        <v>0</v>
      </c>
      <c r="J71" s="88">
        <f t="shared" si="15"/>
        <v>0</v>
      </c>
      <c r="K71" s="88">
        <f t="shared" si="15"/>
        <v>0</v>
      </c>
      <c r="L71" s="88">
        <f t="shared" si="15"/>
        <v>0</v>
      </c>
      <c r="M71" s="88">
        <f t="shared" si="15"/>
        <v>0</v>
      </c>
      <c r="N71" s="88">
        <f t="shared" si="15"/>
        <v>0</v>
      </c>
      <c r="O71" s="88">
        <f t="shared" si="15"/>
        <v>0</v>
      </c>
      <c r="P71" s="88">
        <f t="shared" si="15"/>
        <v>0</v>
      </c>
      <c r="Q71" s="90">
        <f t="shared" si="15"/>
        <v>0</v>
      </c>
      <c r="R71" s="24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3.5" customHeight="1" x14ac:dyDescent="0.15">
      <c r="A72" s="45"/>
      <c r="B72" s="91"/>
      <c r="C72" s="43" t="s">
        <v>128</v>
      </c>
      <c r="D72" s="44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1">
        <f t="shared" ref="Q72:Q83" si="16">SUM(E72:P72)</f>
        <v>0</v>
      </c>
      <c r="R72" s="24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3.5" customHeight="1" x14ac:dyDescent="0.15">
      <c r="A73" s="45"/>
      <c r="B73" s="93"/>
      <c r="C73" s="43" t="s">
        <v>114</v>
      </c>
      <c r="D73" s="44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1">
        <f t="shared" si="16"/>
        <v>0</v>
      </c>
      <c r="R73" s="24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3.5" customHeight="1" x14ac:dyDescent="0.15">
      <c r="A74" s="45"/>
      <c r="B74" s="93"/>
      <c r="C74" s="43" t="s">
        <v>129</v>
      </c>
      <c r="D74" s="44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1">
        <f t="shared" si="16"/>
        <v>0</v>
      </c>
      <c r="R74" s="24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3.5" customHeight="1" x14ac:dyDescent="0.15">
      <c r="A75" s="45"/>
      <c r="B75" s="93"/>
      <c r="C75" s="43" t="s">
        <v>117</v>
      </c>
      <c r="D75" s="44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1">
        <f t="shared" si="16"/>
        <v>0</v>
      </c>
      <c r="R75" s="24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3.5" customHeight="1" x14ac:dyDescent="0.15">
      <c r="A76" s="45"/>
      <c r="B76" s="93"/>
      <c r="C76" s="43" t="s">
        <v>118</v>
      </c>
      <c r="D76" s="44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1">
        <f t="shared" si="16"/>
        <v>0</v>
      </c>
      <c r="R76" s="24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3.5" customHeight="1" x14ac:dyDescent="0.15">
      <c r="A77" s="45"/>
      <c r="B77" s="93"/>
      <c r="C77" s="43" t="s">
        <v>119</v>
      </c>
      <c r="D77" s="44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1">
        <f t="shared" si="16"/>
        <v>0</v>
      </c>
      <c r="R77" s="24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3.5" customHeight="1" x14ac:dyDescent="0.15">
      <c r="A78" s="45"/>
      <c r="B78" s="93"/>
      <c r="C78" s="43" t="s">
        <v>120</v>
      </c>
      <c r="D78" s="44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1">
        <f t="shared" si="16"/>
        <v>0</v>
      </c>
      <c r="R78" s="24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3.5" customHeight="1" x14ac:dyDescent="0.15">
      <c r="A79" s="45"/>
      <c r="B79" s="93"/>
      <c r="C79" s="43" t="s">
        <v>121</v>
      </c>
      <c r="D79" s="44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1">
        <f t="shared" si="16"/>
        <v>0</v>
      </c>
      <c r="R79" s="24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3.5" customHeight="1" x14ac:dyDescent="0.15">
      <c r="A80" s="45"/>
      <c r="B80" s="93"/>
      <c r="C80" s="43" t="s">
        <v>122</v>
      </c>
      <c r="D80" s="44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1">
        <f t="shared" si="16"/>
        <v>0</v>
      </c>
      <c r="R80" s="24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3.5" customHeight="1" x14ac:dyDescent="0.15">
      <c r="A81" s="45"/>
      <c r="B81" s="93"/>
      <c r="C81" s="43" t="s">
        <v>16</v>
      </c>
      <c r="D81" s="44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1">
        <f t="shared" si="16"/>
        <v>0</v>
      </c>
      <c r="R81" s="24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3.5" customHeight="1" x14ac:dyDescent="0.15">
      <c r="A82" s="45"/>
      <c r="B82" s="93"/>
      <c r="C82" s="43" t="s">
        <v>16</v>
      </c>
      <c r="D82" s="44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1">
        <f t="shared" si="16"/>
        <v>0</v>
      </c>
      <c r="R82" s="24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3.5" customHeight="1" x14ac:dyDescent="0.15">
      <c r="A83" s="45"/>
      <c r="B83" s="93"/>
      <c r="C83" s="43" t="s">
        <v>16</v>
      </c>
      <c r="D83" s="44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1">
        <f t="shared" si="16"/>
        <v>0</v>
      </c>
      <c r="R83" s="24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3.5" customHeight="1" x14ac:dyDescent="0.15">
      <c r="A84" s="45"/>
      <c r="B84" s="48"/>
      <c r="C84" s="133"/>
      <c r="D84" s="48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0"/>
      <c r="R84" s="134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3.5" hidden="1" customHeight="1" x14ac:dyDescent="0.15">
      <c r="A85" s="135"/>
      <c r="B85" s="24"/>
      <c r="C85" s="38"/>
      <c r="D85" s="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3.5" hidden="1" customHeight="1" x14ac:dyDescent="0.15">
      <c r="A86" s="135"/>
      <c r="B86" s="2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3.5" hidden="1" customHeight="1" x14ac:dyDescent="0.15">
      <c r="A87" s="135"/>
      <c r="B87" s="2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3.5" hidden="1" customHeight="1" x14ac:dyDescent="0.15">
      <c r="A88" s="135"/>
      <c r="B88" s="2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hidden="1" customHeight="1" x14ac:dyDescent="0.15">
      <c r="A89" s="135"/>
      <c r="B89" s="2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hidden="1" customHeight="1" x14ac:dyDescent="0.15">
      <c r="A90" s="135"/>
      <c r="B90" s="2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hidden="1" customHeight="1" x14ac:dyDescent="0.15">
      <c r="A91" s="135"/>
      <c r="B91" s="2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hidden="1" customHeight="1" x14ac:dyDescent="0.15">
      <c r="A92" s="135"/>
      <c r="B92" s="2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3.5" hidden="1" customHeight="1" x14ac:dyDescent="0.15">
      <c r="A93" s="135"/>
      <c r="B93" s="2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3.5" hidden="1" customHeight="1" x14ac:dyDescent="0.15">
      <c r="A94" s="135"/>
      <c r="B94" s="2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3.5" hidden="1" customHeight="1" x14ac:dyDescent="0.15">
      <c r="A95" s="135"/>
      <c r="B95" s="2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3.5" hidden="1" customHeight="1" x14ac:dyDescent="0.15">
      <c r="A96" s="135"/>
      <c r="B96" s="2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3.5" hidden="1" customHeight="1" x14ac:dyDescent="0.15">
      <c r="A97" s="135"/>
      <c r="B97" s="2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3.5" hidden="1" customHeight="1" x14ac:dyDescent="0.15">
      <c r="A98" s="135"/>
      <c r="B98" s="2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3.5" hidden="1" customHeight="1" x14ac:dyDescent="0.15">
      <c r="A99" s="135"/>
      <c r="B99" s="2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3.5" hidden="1" customHeight="1" x14ac:dyDescent="0.15">
      <c r="A100" s="135"/>
      <c r="B100" s="24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3.5" customHeight="1" x14ac:dyDescent="0.15">
      <c r="A101" s="135"/>
      <c r="B101" s="130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3.5" customHeight="1" x14ac:dyDescent="0.15">
      <c r="A102" s="1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</sheetData>
  <mergeCells count="20">
    <mergeCell ref="V6:X6"/>
    <mergeCell ref="V7:X7"/>
    <mergeCell ref="B16:C16"/>
    <mergeCell ref="B17:C17"/>
    <mergeCell ref="R1:T1"/>
    <mergeCell ref="R2:T2"/>
    <mergeCell ref="S4:Y4"/>
    <mergeCell ref="B71:C71"/>
    <mergeCell ref="B27:C27"/>
    <mergeCell ref="J1:L1"/>
    <mergeCell ref="J2:L2"/>
    <mergeCell ref="B8:C8"/>
    <mergeCell ref="B4:H4"/>
    <mergeCell ref="B6:C6"/>
    <mergeCell ref="E6:Q6"/>
    <mergeCell ref="U26:V26"/>
    <mergeCell ref="U27:V27"/>
    <mergeCell ref="B39:C39"/>
    <mergeCell ref="B50:C50"/>
    <mergeCell ref="B59:C59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"/>
  <sheetViews>
    <sheetView workbookViewId="0"/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4" customWidth="1"/>
    <col min="4" max="15" width="8.5" customWidth="1"/>
    <col min="16" max="16" width="10.5" customWidth="1"/>
    <col min="17" max="17" width="1.83203125" customWidth="1"/>
    <col min="18" max="18" width="2.33203125" customWidth="1"/>
    <col min="19" max="19" width="4.5" customWidth="1"/>
    <col min="20" max="20" width="8.33203125" customWidth="1"/>
    <col min="21" max="21" width="3.5" customWidth="1"/>
    <col min="22" max="22" width="16.33203125" customWidth="1"/>
    <col min="23" max="23" width="10.6640625" customWidth="1"/>
    <col min="24" max="24" width="10.1640625" customWidth="1"/>
    <col min="25" max="26" width="9.33203125" customWidth="1"/>
    <col min="27" max="27" width="14.5" customWidth="1"/>
    <col min="28" max="28" width="9.33203125" customWidth="1"/>
    <col min="29" max="29" width="12.33203125" customWidth="1"/>
    <col min="30" max="40" width="9.33203125" customWidth="1"/>
  </cols>
  <sheetData>
    <row r="1" spans="1:40" ht="13.5" customHeight="1" x14ac:dyDescent="0.15">
      <c r="A1" s="1"/>
      <c r="B1" s="1"/>
      <c r="C1" s="1"/>
      <c r="D1" s="1"/>
      <c r="E1" s="1"/>
      <c r="F1" s="1"/>
      <c r="G1" s="1"/>
      <c r="H1" s="1"/>
      <c r="I1" s="239"/>
      <c r="J1" s="228"/>
      <c r="K1" s="228"/>
      <c r="L1" s="1"/>
      <c r="M1" s="1"/>
      <c r="N1" s="1"/>
      <c r="O1" s="1"/>
      <c r="P1" s="1"/>
      <c r="Q1" s="1"/>
      <c r="R1" s="1"/>
      <c r="S1" s="1"/>
      <c r="T1" s="239"/>
      <c r="U1" s="228"/>
      <c r="V1" s="228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  <c r="AM1" s="2"/>
      <c r="AN1" s="2"/>
    </row>
    <row r="2" spans="1:40" ht="13.5" customHeight="1" x14ac:dyDescent="0.15">
      <c r="A2" s="1"/>
      <c r="B2" s="1"/>
      <c r="C2" s="1"/>
      <c r="D2" s="1"/>
      <c r="E2" s="1"/>
      <c r="F2" s="1"/>
      <c r="G2" s="1"/>
      <c r="H2" s="1"/>
      <c r="I2" s="240"/>
      <c r="J2" s="228"/>
      <c r="K2" s="228"/>
      <c r="L2" s="1"/>
      <c r="M2" s="1"/>
      <c r="N2" s="1"/>
      <c r="O2" s="1"/>
      <c r="P2" s="4"/>
      <c r="Q2" s="1"/>
      <c r="R2" s="1"/>
      <c r="S2" s="1"/>
      <c r="T2" s="240"/>
      <c r="U2" s="228"/>
      <c r="V2" s="228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  <c r="AM2" s="2"/>
      <c r="AN2" s="2"/>
    </row>
    <row r="3" spans="1:40" ht="13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2"/>
      <c r="AM3" s="2"/>
      <c r="AN3" s="2"/>
    </row>
    <row r="4" spans="1:40" ht="51" customHeight="1" x14ac:dyDescent="0.15">
      <c r="A4" s="1"/>
      <c r="B4" s="227" t="s">
        <v>2</v>
      </c>
      <c r="C4" s="228"/>
      <c r="D4" s="228"/>
      <c r="E4" s="228"/>
      <c r="F4" s="228"/>
      <c r="G4" s="5"/>
      <c r="H4" s="5"/>
      <c r="I4" s="5"/>
      <c r="J4" s="5"/>
      <c r="K4" s="5"/>
      <c r="L4" s="5"/>
      <c r="M4" s="5"/>
      <c r="N4" s="5"/>
      <c r="O4" s="5"/>
      <c r="P4" s="5"/>
      <c r="Q4" s="1"/>
      <c r="R4" s="1"/>
      <c r="S4" s="238" t="s">
        <v>3</v>
      </c>
      <c r="T4" s="228"/>
      <c r="U4" s="228"/>
      <c r="V4" s="228"/>
      <c r="W4" s="228"/>
      <c r="X4" s="228"/>
      <c r="Y4" s="22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2"/>
      <c r="AM4" s="2"/>
      <c r="AN4" s="2"/>
    </row>
    <row r="5" spans="1:40" ht="15.75" customHeight="1" x14ac:dyDescent="0.2">
      <c r="A5" s="1"/>
      <c r="B5" s="6"/>
      <c r="C5" s="7"/>
      <c r="D5" s="5"/>
      <c r="E5" s="5"/>
      <c r="F5" s="5"/>
      <c r="G5" s="5"/>
      <c r="H5" s="5"/>
      <c r="I5" s="5"/>
      <c r="J5" s="5"/>
      <c r="K5" s="5"/>
      <c r="L5" s="5"/>
      <c r="M5" s="8"/>
      <c r="N5" s="9"/>
      <c r="O5" s="9"/>
      <c r="P5" s="5"/>
      <c r="Q5" s="1"/>
      <c r="R5" s="1"/>
      <c r="S5" s="1"/>
      <c r="T5" s="1"/>
      <c r="U5" s="10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2"/>
      <c r="AM5" s="2"/>
      <c r="AN5" s="2"/>
    </row>
    <row r="6" spans="1:40" ht="21" customHeight="1" x14ac:dyDescent="0.2">
      <c r="A6" s="1"/>
      <c r="B6" s="226">
        <f ca="1">NOW()</f>
        <v>42929.522643865741</v>
      </c>
      <c r="C6" s="225"/>
      <c r="D6" s="10"/>
      <c r="E6" s="242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1"/>
      <c r="R6" s="1"/>
      <c r="S6" s="1"/>
      <c r="T6" s="15" t="s">
        <v>8</v>
      </c>
      <c r="U6" s="20">
        <v>4</v>
      </c>
      <c r="V6" s="246" t="str">
        <f>VLOOKUP(U6,MONTHSC,2,FALSE)</f>
        <v>January</v>
      </c>
      <c r="W6" s="228"/>
      <c r="X6" s="228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2"/>
      <c r="AM6" s="2"/>
      <c r="AN6" s="2"/>
    </row>
    <row r="7" spans="1:40" ht="22.5" customHeight="1" x14ac:dyDescent="0.15">
      <c r="A7" s="14"/>
      <c r="B7" s="33"/>
      <c r="C7" s="26"/>
      <c r="D7" s="31" t="str">
        <f>VLOOKUP(AF25,MONTHSA,2,FALSE)</f>
        <v>Jan</v>
      </c>
      <c r="E7" s="31" t="str">
        <f t="shared" ref="E7:O7" si="0">VLOOKUP(D7,MONTHSB,2,FALSE)</f>
        <v>Feb</v>
      </c>
      <c r="F7" s="31" t="str">
        <f t="shared" si="0"/>
        <v>Mar</v>
      </c>
      <c r="G7" s="31" t="str">
        <f t="shared" si="0"/>
        <v>Apr</v>
      </c>
      <c r="H7" s="31" t="str">
        <f t="shared" si="0"/>
        <v>May</v>
      </c>
      <c r="I7" s="31" t="str">
        <f t="shared" si="0"/>
        <v>Jun</v>
      </c>
      <c r="J7" s="31" t="str">
        <f t="shared" si="0"/>
        <v>Jul</v>
      </c>
      <c r="K7" s="31" t="str">
        <f t="shared" si="0"/>
        <v>Aug</v>
      </c>
      <c r="L7" s="31" t="str">
        <f t="shared" si="0"/>
        <v>Sep</v>
      </c>
      <c r="M7" s="31" t="str">
        <f t="shared" si="0"/>
        <v>Oct</v>
      </c>
      <c r="N7" s="31" t="str">
        <f t="shared" si="0"/>
        <v>Nov</v>
      </c>
      <c r="O7" s="31" t="str">
        <f t="shared" si="0"/>
        <v>Dec</v>
      </c>
      <c r="P7" s="36" t="str">
        <f>D7&amp;+" to Date"</f>
        <v>Jan to Date</v>
      </c>
      <c r="Q7" s="24"/>
      <c r="R7" s="1"/>
      <c r="S7" s="1"/>
      <c r="T7" s="1"/>
      <c r="U7" s="42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2"/>
      <c r="AM7" s="2"/>
      <c r="AN7" s="2"/>
    </row>
    <row r="8" spans="1:40" ht="20.25" customHeight="1" x14ac:dyDescent="0.15">
      <c r="A8" s="14"/>
      <c r="B8" s="241" t="s">
        <v>13</v>
      </c>
      <c r="C8" s="228"/>
      <c r="D8" s="40">
        <f t="shared" ref="D8:P8" si="1">SUM(D9:D13)</f>
        <v>1000</v>
      </c>
      <c r="E8" s="40">
        <f t="shared" si="1"/>
        <v>0</v>
      </c>
      <c r="F8" s="40">
        <f t="shared" si="1"/>
        <v>0</v>
      </c>
      <c r="G8" s="40">
        <f t="shared" si="1"/>
        <v>0</v>
      </c>
      <c r="H8" s="40">
        <f t="shared" si="1"/>
        <v>0</v>
      </c>
      <c r="I8" s="40">
        <f t="shared" si="1"/>
        <v>0</v>
      </c>
      <c r="J8" s="40">
        <f t="shared" si="1"/>
        <v>0</v>
      </c>
      <c r="K8" s="40">
        <f t="shared" si="1"/>
        <v>0</v>
      </c>
      <c r="L8" s="40">
        <f t="shared" si="1"/>
        <v>0</v>
      </c>
      <c r="M8" s="40">
        <f t="shared" si="1"/>
        <v>0</v>
      </c>
      <c r="N8" s="40">
        <f t="shared" si="1"/>
        <v>0</v>
      </c>
      <c r="O8" s="40">
        <f t="shared" si="1"/>
        <v>0</v>
      </c>
      <c r="P8" s="34">
        <f t="shared" si="1"/>
        <v>1000</v>
      </c>
      <c r="Q8" s="24"/>
      <c r="R8" s="1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2"/>
      <c r="AM8" s="2"/>
      <c r="AN8" s="2"/>
    </row>
    <row r="9" spans="1:40" ht="13.5" customHeight="1" x14ac:dyDescent="0.15">
      <c r="A9" s="49">
        <v>3</v>
      </c>
      <c r="B9" s="50"/>
      <c r="C9" s="53" t="str">
        <f>IF(AI$26,'Budget By Month'!C9,'Quick Budget'!C9)</f>
        <v>Salary/Wages</v>
      </c>
      <c r="D9" s="54">
        <v>1000</v>
      </c>
      <c r="E9" s="56"/>
      <c r="F9" s="56"/>
      <c r="G9" s="56"/>
      <c r="H9" s="58"/>
      <c r="I9" s="58"/>
      <c r="J9" s="58"/>
      <c r="K9" s="58"/>
      <c r="L9" s="58"/>
      <c r="M9" s="58"/>
      <c r="N9" s="58"/>
      <c r="O9" s="58"/>
      <c r="P9" s="61">
        <f t="shared" ref="P9:P13" si="2">SUM(D9:O9)</f>
        <v>1000</v>
      </c>
      <c r="Q9" s="24"/>
      <c r="R9" s="1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2"/>
      <c r="AM9" s="2"/>
      <c r="AN9" s="2"/>
    </row>
    <row r="10" spans="1:40" ht="13.5" customHeight="1" x14ac:dyDescent="0.15">
      <c r="A10" s="39">
        <f t="shared" ref="A10:A13" si="3">A9+1</f>
        <v>4</v>
      </c>
      <c r="B10" s="50"/>
      <c r="C10" s="53" t="str">
        <f>IF(AI$26,'Budget By Month'!C10,'Quick Budget'!C10)</f>
        <v>Bonus</v>
      </c>
      <c r="D10" s="56"/>
      <c r="E10" s="56"/>
      <c r="F10" s="56"/>
      <c r="G10" s="56"/>
      <c r="H10" s="58"/>
      <c r="I10" s="58"/>
      <c r="J10" s="58"/>
      <c r="K10" s="58"/>
      <c r="L10" s="58"/>
      <c r="M10" s="58"/>
      <c r="N10" s="58"/>
      <c r="O10" s="58"/>
      <c r="P10" s="61">
        <f t="shared" si="2"/>
        <v>0</v>
      </c>
      <c r="Q10" s="24"/>
      <c r="R10" s="1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2"/>
      <c r="AM10" s="2"/>
      <c r="AN10" s="2"/>
    </row>
    <row r="11" spans="1:40" ht="13.5" customHeight="1" x14ac:dyDescent="0.15">
      <c r="A11" s="39">
        <f t="shared" si="3"/>
        <v>5</v>
      </c>
      <c r="B11" s="50"/>
      <c r="C11" s="53" t="str">
        <f>IF(AI$26,'Budget By Month'!C11,'Quick Budget'!C11)</f>
        <v>other</v>
      </c>
      <c r="D11" s="56"/>
      <c r="E11" s="56"/>
      <c r="F11" s="56"/>
      <c r="G11" s="56"/>
      <c r="H11" s="58"/>
      <c r="I11" s="58"/>
      <c r="J11" s="58"/>
      <c r="K11" s="58"/>
      <c r="L11" s="58"/>
      <c r="M11" s="58"/>
      <c r="N11" s="58"/>
      <c r="O11" s="58"/>
      <c r="P11" s="61">
        <f t="shared" si="2"/>
        <v>0</v>
      </c>
      <c r="Q11" s="24"/>
      <c r="R11" s="1"/>
      <c r="S11" s="47"/>
      <c r="T11" s="47"/>
      <c r="U11" s="47"/>
      <c r="V11" s="47"/>
      <c r="W11" s="47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2"/>
      <c r="AM11" s="2"/>
      <c r="AN11" s="2"/>
    </row>
    <row r="12" spans="1:40" ht="13.5" customHeight="1" x14ac:dyDescent="0.15">
      <c r="A12" s="39">
        <f t="shared" si="3"/>
        <v>6</v>
      </c>
      <c r="B12" s="50"/>
      <c r="C12" s="53" t="str">
        <f>IF(AI$26,'Budget By Month'!C12,'Quick Budget'!C12)</f>
        <v>other</v>
      </c>
      <c r="D12" s="56"/>
      <c r="E12" s="56"/>
      <c r="F12" s="56"/>
      <c r="G12" s="56"/>
      <c r="H12" s="58"/>
      <c r="I12" s="58"/>
      <c r="J12" s="58"/>
      <c r="K12" s="58"/>
      <c r="L12" s="58"/>
      <c r="M12" s="58"/>
      <c r="N12" s="58"/>
      <c r="O12" s="58"/>
      <c r="P12" s="61">
        <f t="shared" si="2"/>
        <v>0</v>
      </c>
      <c r="Q12" s="24"/>
      <c r="R12" s="1"/>
      <c r="S12" s="47"/>
      <c r="T12" s="47"/>
      <c r="U12" s="47"/>
      <c r="V12" s="47"/>
      <c r="W12" s="47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2"/>
      <c r="AM12" s="2"/>
      <c r="AN12" s="2"/>
    </row>
    <row r="13" spans="1:40" ht="13.5" customHeight="1" x14ac:dyDescent="0.15">
      <c r="A13" s="39">
        <f t="shared" si="3"/>
        <v>7</v>
      </c>
      <c r="B13" s="50"/>
      <c r="C13" s="53" t="str">
        <f>IF(AI$26,'Budget By Month'!C13,'Quick Budget'!C13)</f>
        <v>other</v>
      </c>
      <c r="D13" s="56"/>
      <c r="E13" s="56"/>
      <c r="F13" s="56"/>
      <c r="G13" s="56"/>
      <c r="H13" s="58"/>
      <c r="I13" s="58"/>
      <c r="J13" s="58"/>
      <c r="K13" s="58"/>
      <c r="L13" s="58"/>
      <c r="M13" s="58"/>
      <c r="N13" s="58"/>
      <c r="O13" s="58"/>
      <c r="P13" s="61">
        <f t="shared" si="2"/>
        <v>0</v>
      </c>
      <c r="Q13" s="24"/>
      <c r="R13" s="1"/>
      <c r="S13" s="47"/>
      <c r="T13" s="47"/>
      <c r="U13" s="47"/>
      <c r="V13" s="47"/>
      <c r="W13" s="47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2"/>
      <c r="AM13" s="2"/>
      <c r="AN13" s="2"/>
    </row>
    <row r="14" spans="1:40" ht="6" customHeight="1" x14ac:dyDescent="0.15">
      <c r="A14" s="45"/>
      <c r="B14" s="62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7"/>
      <c r="Q14" s="24"/>
      <c r="R14" s="1"/>
      <c r="S14" s="47"/>
      <c r="T14" s="47"/>
      <c r="U14" s="47"/>
      <c r="V14" s="47"/>
      <c r="W14" s="47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2"/>
      <c r="AM14" s="2"/>
      <c r="AN14" s="2"/>
    </row>
    <row r="15" spans="1:40" ht="7.5" customHeight="1" x14ac:dyDescent="0.15">
      <c r="A15" s="69"/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3"/>
      <c r="Q15" s="1"/>
      <c r="R15" s="1"/>
      <c r="S15" s="47"/>
      <c r="T15" s="47"/>
      <c r="U15" s="47"/>
      <c r="V15" s="47"/>
      <c r="W15" s="47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2"/>
      <c r="AM15" s="2"/>
      <c r="AN15" s="2"/>
    </row>
    <row r="16" spans="1:40" ht="22.5" customHeight="1" x14ac:dyDescent="0.15">
      <c r="A16" s="45"/>
      <c r="B16" s="33"/>
      <c r="C16" s="28"/>
      <c r="D16" s="79" t="str">
        <f t="shared" ref="D16:O16" si="4">IF((D17=0),"",IF((D87&gt;0),"Over Budget","Under Budget"))</f>
        <v>Over Budget</v>
      </c>
      <c r="E16" s="79" t="str">
        <f t="shared" si="4"/>
        <v/>
      </c>
      <c r="F16" s="79" t="str">
        <f t="shared" si="4"/>
        <v/>
      </c>
      <c r="G16" s="79" t="str">
        <f t="shared" si="4"/>
        <v/>
      </c>
      <c r="H16" s="79" t="str">
        <f t="shared" si="4"/>
        <v/>
      </c>
      <c r="I16" s="79" t="str">
        <f t="shared" si="4"/>
        <v/>
      </c>
      <c r="J16" s="79" t="str">
        <f t="shared" si="4"/>
        <v/>
      </c>
      <c r="K16" s="79" t="str">
        <f t="shared" si="4"/>
        <v/>
      </c>
      <c r="L16" s="79" t="str">
        <f t="shared" si="4"/>
        <v/>
      </c>
      <c r="M16" s="79" t="str">
        <f t="shared" si="4"/>
        <v/>
      </c>
      <c r="N16" s="79" t="str">
        <f t="shared" si="4"/>
        <v/>
      </c>
      <c r="O16" s="79" t="str">
        <f t="shared" si="4"/>
        <v/>
      </c>
      <c r="P16" s="81"/>
      <c r="Q16" s="24"/>
      <c r="R16" s="1"/>
      <c r="S16" s="47"/>
      <c r="T16" s="47"/>
      <c r="U16" s="47"/>
      <c r="V16" s="47"/>
      <c r="W16" s="47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"/>
      <c r="AM16" s="2"/>
      <c r="AN16" s="2"/>
    </row>
    <row r="17" spans="1:40" ht="19.5" customHeight="1" x14ac:dyDescent="0.15">
      <c r="A17" s="45"/>
      <c r="B17" s="241" t="s">
        <v>20</v>
      </c>
      <c r="C17" s="228"/>
      <c r="D17" s="84">
        <f t="shared" ref="D17:P17" si="5">((((D18+D28)+D40)+D51)+D60)+D72</f>
        <v>300</v>
      </c>
      <c r="E17" s="84">
        <f t="shared" si="5"/>
        <v>0</v>
      </c>
      <c r="F17" s="84">
        <f t="shared" si="5"/>
        <v>0</v>
      </c>
      <c r="G17" s="84">
        <f t="shared" si="5"/>
        <v>0</v>
      </c>
      <c r="H17" s="84">
        <f t="shared" si="5"/>
        <v>0</v>
      </c>
      <c r="I17" s="84">
        <f t="shared" si="5"/>
        <v>0</v>
      </c>
      <c r="J17" s="84">
        <f t="shared" si="5"/>
        <v>0</v>
      </c>
      <c r="K17" s="84">
        <f t="shared" si="5"/>
        <v>0</v>
      </c>
      <c r="L17" s="84">
        <f t="shared" si="5"/>
        <v>0</v>
      </c>
      <c r="M17" s="84">
        <f t="shared" si="5"/>
        <v>0</v>
      </c>
      <c r="N17" s="84">
        <f t="shared" si="5"/>
        <v>0</v>
      </c>
      <c r="O17" s="84">
        <f t="shared" si="5"/>
        <v>0</v>
      </c>
      <c r="P17" s="87">
        <f t="shared" si="5"/>
        <v>300</v>
      </c>
      <c r="Q17" s="24"/>
      <c r="R17" s="1"/>
      <c r="S17" s="47"/>
      <c r="T17" s="47"/>
      <c r="U17" s="47"/>
      <c r="V17" s="47"/>
      <c r="W17" s="47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"/>
      <c r="AM17" s="2"/>
      <c r="AN17" s="2"/>
    </row>
    <row r="18" spans="1:40" ht="17.25" customHeight="1" x14ac:dyDescent="0.15">
      <c r="A18" s="45"/>
      <c r="B18" s="247" t="str">
        <f>IF(AI$26,'Budget By Month'!B17,'Quick Budget'!B17)</f>
        <v>Transportation</v>
      </c>
      <c r="C18" s="228"/>
      <c r="D18" s="88">
        <f t="shared" ref="D18:P18" si="6">SUM(D19:D26)</f>
        <v>0</v>
      </c>
      <c r="E18" s="88">
        <f t="shared" si="6"/>
        <v>0</v>
      </c>
      <c r="F18" s="88">
        <f t="shared" si="6"/>
        <v>0</v>
      </c>
      <c r="G18" s="88">
        <f t="shared" si="6"/>
        <v>0</v>
      </c>
      <c r="H18" s="88">
        <f t="shared" si="6"/>
        <v>0</v>
      </c>
      <c r="I18" s="88">
        <f t="shared" si="6"/>
        <v>0</v>
      </c>
      <c r="J18" s="88">
        <f t="shared" si="6"/>
        <v>0</v>
      </c>
      <c r="K18" s="88">
        <f t="shared" si="6"/>
        <v>0</v>
      </c>
      <c r="L18" s="88">
        <f t="shared" si="6"/>
        <v>0</v>
      </c>
      <c r="M18" s="88">
        <f t="shared" si="6"/>
        <v>0</v>
      </c>
      <c r="N18" s="88">
        <f t="shared" si="6"/>
        <v>0</v>
      </c>
      <c r="O18" s="88">
        <f t="shared" si="6"/>
        <v>0</v>
      </c>
      <c r="P18" s="90">
        <f t="shared" si="6"/>
        <v>0</v>
      </c>
      <c r="Q18" s="24"/>
      <c r="R18" s="1"/>
      <c r="S18" s="47"/>
      <c r="T18" s="47"/>
      <c r="U18" s="47"/>
      <c r="V18" s="47"/>
      <c r="W18" s="47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"/>
      <c r="AM18" s="2"/>
      <c r="AN18" s="2"/>
    </row>
    <row r="19" spans="1:40" ht="13.5" customHeight="1" x14ac:dyDescent="0.15">
      <c r="A19" s="49">
        <v>12</v>
      </c>
      <c r="B19" s="92"/>
      <c r="C19" s="53" t="str">
        <f>IF(AI$26,'Budget By Month'!C18,'Quick Budget'!C18)</f>
        <v>Auto Loan/Lease</v>
      </c>
      <c r="D19" s="56">
        <f>January!$AJ6</f>
        <v>0</v>
      </c>
      <c r="E19" s="56">
        <f>February!$AJ6</f>
        <v>0</v>
      </c>
      <c r="F19" s="56">
        <f>March!$AJ6</f>
        <v>0</v>
      </c>
      <c r="G19" s="56">
        <f>April!$AJ6</f>
        <v>0</v>
      </c>
      <c r="H19" s="56">
        <f>May!$AJ6</f>
        <v>0</v>
      </c>
      <c r="I19" s="56">
        <f>June!$AJ6</f>
        <v>0</v>
      </c>
      <c r="J19" s="56">
        <f>July!$AJ6</f>
        <v>0</v>
      </c>
      <c r="K19" s="56">
        <f>August!$AJ6</f>
        <v>0</v>
      </c>
      <c r="L19" s="56">
        <f>September!$AJ6</f>
        <v>0</v>
      </c>
      <c r="M19" s="56">
        <f>October!$AJ6</f>
        <v>0</v>
      </c>
      <c r="N19" s="56">
        <f>November!$AJ6</f>
        <v>0</v>
      </c>
      <c r="O19" s="56">
        <f>December!$AJ6</f>
        <v>0</v>
      </c>
      <c r="P19" s="61">
        <f t="shared" ref="P19:P26" si="7">SUM(D19:O19)</f>
        <v>0</v>
      </c>
      <c r="Q19" s="2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"/>
      <c r="AM19" s="2"/>
      <c r="AN19" s="2"/>
    </row>
    <row r="20" spans="1:40" ht="13.5" customHeight="1" x14ac:dyDescent="0.15">
      <c r="A20" s="39">
        <f t="shared" ref="A20:A84" si="8">A19+1</f>
        <v>13</v>
      </c>
      <c r="B20" s="92"/>
      <c r="C20" s="53" t="str">
        <f>IF(AI$26,'Budget By Month'!C19,'Quick Budget'!C19)</f>
        <v xml:space="preserve">Insurance </v>
      </c>
      <c r="D20" s="56">
        <f>January!$AJ7</f>
        <v>0</v>
      </c>
      <c r="E20" s="56">
        <f>February!$AJ7</f>
        <v>0</v>
      </c>
      <c r="F20" s="56">
        <f>March!$AJ7</f>
        <v>0</v>
      </c>
      <c r="G20" s="56">
        <f>April!$AJ7</f>
        <v>0</v>
      </c>
      <c r="H20" s="56">
        <f>May!$AJ7</f>
        <v>0</v>
      </c>
      <c r="I20" s="56">
        <f>June!$AJ7</f>
        <v>0</v>
      </c>
      <c r="J20" s="56">
        <f>July!$AJ7</f>
        <v>0</v>
      </c>
      <c r="K20" s="56">
        <f>August!$AJ7</f>
        <v>0</v>
      </c>
      <c r="L20" s="56">
        <f>September!$AJ7</f>
        <v>0</v>
      </c>
      <c r="M20" s="56">
        <f>October!$AJ7</f>
        <v>0</v>
      </c>
      <c r="N20" s="56">
        <f>November!$AJ7</f>
        <v>0</v>
      </c>
      <c r="O20" s="56">
        <f>December!$AJ7</f>
        <v>0</v>
      </c>
      <c r="P20" s="61">
        <f t="shared" si="7"/>
        <v>0</v>
      </c>
      <c r="Q20" s="2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"/>
      <c r="AM20" s="2"/>
      <c r="AN20" s="2"/>
    </row>
    <row r="21" spans="1:40" ht="13.5" customHeight="1" x14ac:dyDescent="0.15">
      <c r="A21" s="39">
        <f t="shared" si="8"/>
        <v>14</v>
      </c>
      <c r="B21" s="92"/>
      <c r="C21" s="53" t="str">
        <f>IF(AI$26,'Budget By Month'!C20,'Quick Budget'!C20)</f>
        <v xml:space="preserve">Gas </v>
      </c>
      <c r="D21" s="56">
        <f>January!$AJ8</f>
        <v>0</v>
      </c>
      <c r="E21" s="56">
        <f>February!$AJ8</f>
        <v>0</v>
      </c>
      <c r="F21" s="56">
        <f>March!$AJ8</f>
        <v>0</v>
      </c>
      <c r="G21" s="56">
        <f>April!$AJ8</f>
        <v>0</v>
      </c>
      <c r="H21" s="56">
        <f>May!$AJ8</f>
        <v>0</v>
      </c>
      <c r="I21" s="56">
        <f>June!$AJ8</f>
        <v>0</v>
      </c>
      <c r="J21" s="56">
        <f>July!$AJ8</f>
        <v>0</v>
      </c>
      <c r="K21" s="56">
        <f>August!$AJ8</f>
        <v>0</v>
      </c>
      <c r="L21" s="56">
        <f>September!$AJ8</f>
        <v>0</v>
      </c>
      <c r="M21" s="56">
        <f>October!$AJ8</f>
        <v>0</v>
      </c>
      <c r="N21" s="56">
        <f>November!$AJ8</f>
        <v>0</v>
      </c>
      <c r="O21" s="56">
        <f>December!$AJ8</f>
        <v>0</v>
      </c>
      <c r="P21" s="61">
        <f t="shared" si="7"/>
        <v>0</v>
      </c>
      <c r="Q21" s="2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"/>
      <c r="AM21" s="2"/>
      <c r="AN21" s="2"/>
    </row>
    <row r="22" spans="1:40" ht="13.5" customHeight="1" x14ac:dyDescent="0.15">
      <c r="A22" s="39">
        <f t="shared" si="8"/>
        <v>15</v>
      </c>
      <c r="B22" s="92"/>
      <c r="C22" s="53" t="str">
        <f>IF(AI$26,'Budget By Month'!C21,'Quick Budget'!C21)</f>
        <v xml:space="preserve">Maintenance </v>
      </c>
      <c r="D22" s="56">
        <f>January!$AJ9</f>
        <v>0</v>
      </c>
      <c r="E22" s="56">
        <f>February!$AJ9</f>
        <v>0</v>
      </c>
      <c r="F22" s="56">
        <f>March!$AJ9</f>
        <v>0</v>
      </c>
      <c r="G22" s="56">
        <f>April!$AJ9</f>
        <v>0</v>
      </c>
      <c r="H22" s="56">
        <f>May!$AJ9</f>
        <v>0</v>
      </c>
      <c r="I22" s="56">
        <f>June!$AJ9</f>
        <v>0</v>
      </c>
      <c r="J22" s="56">
        <f>July!$AJ9</f>
        <v>0</v>
      </c>
      <c r="K22" s="56">
        <f>August!$AJ9</f>
        <v>0</v>
      </c>
      <c r="L22" s="56">
        <f>September!$AJ9</f>
        <v>0</v>
      </c>
      <c r="M22" s="56">
        <f>October!$AJ9</f>
        <v>0</v>
      </c>
      <c r="N22" s="56">
        <f>November!$AJ9</f>
        <v>0</v>
      </c>
      <c r="O22" s="56">
        <f>December!$AJ9</f>
        <v>0</v>
      </c>
      <c r="P22" s="61">
        <f t="shared" si="7"/>
        <v>0</v>
      </c>
      <c r="Q22" s="2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"/>
      <c r="AM22" s="2"/>
      <c r="AN22" s="2"/>
    </row>
    <row r="23" spans="1:40" ht="13.5" customHeight="1" x14ac:dyDescent="0.15">
      <c r="A23" s="39">
        <f t="shared" si="8"/>
        <v>16</v>
      </c>
      <c r="B23" s="92"/>
      <c r="C23" s="53" t="str">
        <f>IF(AI$26,'Budget By Month'!C22,'Quick Budget'!C22)</f>
        <v>Registration/Inspection</v>
      </c>
      <c r="D23" s="56">
        <f>January!$AJ10</f>
        <v>0</v>
      </c>
      <c r="E23" s="56">
        <f>February!$AJ10</f>
        <v>0</v>
      </c>
      <c r="F23" s="56">
        <f>March!$AJ10</f>
        <v>0</v>
      </c>
      <c r="G23" s="56">
        <f>April!$AJ10</f>
        <v>0</v>
      </c>
      <c r="H23" s="56">
        <f>May!$AJ10</f>
        <v>0</v>
      </c>
      <c r="I23" s="56">
        <f>June!$AJ10</f>
        <v>0</v>
      </c>
      <c r="J23" s="56">
        <f>July!$AJ10</f>
        <v>0</v>
      </c>
      <c r="K23" s="56">
        <f>August!$AJ10</f>
        <v>0</v>
      </c>
      <c r="L23" s="56">
        <f>September!$AJ10</f>
        <v>0</v>
      </c>
      <c r="M23" s="56">
        <f>October!$AJ10</f>
        <v>0</v>
      </c>
      <c r="N23" s="56">
        <f>November!$AJ10</f>
        <v>0</v>
      </c>
      <c r="O23" s="56">
        <f>December!$AJ10</f>
        <v>0</v>
      </c>
      <c r="P23" s="61">
        <f t="shared" si="7"/>
        <v>0</v>
      </c>
      <c r="Q23" s="2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"/>
      <c r="AM23" s="2"/>
      <c r="AN23" s="2"/>
    </row>
    <row r="24" spans="1:40" ht="13.5" customHeight="1" x14ac:dyDescent="0.15">
      <c r="A24" s="39">
        <f t="shared" si="8"/>
        <v>17</v>
      </c>
      <c r="B24" s="92"/>
      <c r="C24" s="53" t="str">
        <f>IF(AI$26,'Budget By Month'!C23,'Quick Budget'!C23)</f>
        <v>Bill's train pass</v>
      </c>
      <c r="D24" s="56">
        <f>January!$AJ11</f>
        <v>0</v>
      </c>
      <c r="E24" s="56">
        <f>February!$AJ11</f>
        <v>0</v>
      </c>
      <c r="F24" s="56">
        <f>March!$AJ11</f>
        <v>0</v>
      </c>
      <c r="G24" s="56">
        <f>April!$AJ11</f>
        <v>0</v>
      </c>
      <c r="H24" s="56">
        <f>May!$AJ11</f>
        <v>0</v>
      </c>
      <c r="I24" s="56">
        <f>June!$AJ11</f>
        <v>0</v>
      </c>
      <c r="J24" s="56">
        <f>July!$AJ11</f>
        <v>0</v>
      </c>
      <c r="K24" s="56">
        <f>August!$AJ11</f>
        <v>0</v>
      </c>
      <c r="L24" s="56">
        <f>September!$AJ11</f>
        <v>0</v>
      </c>
      <c r="M24" s="56">
        <f>October!$AJ11</f>
        <v>0</v>
      </c>
      <c r="N24" s="56">
        <f>November!$AJ11</f>
        <v>0</v>
      </c>
      <c r="O24" s="56">
        <f>December!$AJ11</f>
        <v>0</v>
      </c>
      <c r="P24" s="61">
        <f t="shared" si="7"/>
        <v>0</v>
      </c>
      <c r="Q24" s="24"/>
      <c r="R24" s="1"/>
      <c r="S24" s="1"/>
      <c r="T24" s="1"/>
      <c r="U24" s="1"/>
      <c r="V24" s="1"/>
      <c r="W24" s="1"/>
      <c r="X24" s="1"/>
      <c r="Y24" s="1"/>
      <c r="Z24" s="1"/>
      <c r="AA24" s="1"/>
      <c r="AB24" s="118">
        <f>VLOOKUP(U6,MONTHSA,1,FALSE)</f>
        <v>4</v>
      </c>
      <c r="AC24" s="119">
        <f>U6</f>
        <v>4</v>
      </c>
      <c r="AD24" s="118" t="str">
        <f>VLOOKUP(AC24,MONTHSC,3,FALSE)</f>
        <v>Jan</v>
      </c>
      <c r="AE24" s="1"/>
      <c r="AF24" s="3" t="s">
        <v>81</v>
      </c>
      <c r="AG24" s="1"/>
      <c r="AH24" s="1"/>
      <c r="AI24" s="1"/>
      <c r="AJ24" s="1"/>
      <c r="AK24" s="1"/>
      <c r="AL24" s="2"/>
      <c r="AM24" s="2"/>
      <c r="AN24" s="2"/>
    </row>
    <row r="25" spans="1:40" ht="13.5" customHeight="1" x14ac:dyDescent="0.15">
      <c r="A25" s="39">
        <f t="shared" si="8"/>
        <v>18</v>
      </c>
      <c r="B25" s="92"/>
      <c r="C25" s="53" t="str">
        <f>IF(AI$26,'Budget By Month'!C24,'Quick Budget'!C24)</f>
        <v>Jane's bus pass</v>
      </c>
      <c r="D25" s="56">
        <f>January!$AJ12</f>
        <v>0</v>
      </c>
      <c r="E25" s="56">
        <f>February!$AJ12</f>
        <v>0</v>
      </c>
      <c r="F25" s="56">
        <f>March!$AJ12</f>
        <v>0</v>
      </c>
      <c r="G25" s="56">
        <f>April!$AJ12</f>
        <v>0</v>
      </c>
      <c r="H25" s="56">
        <f>May!$AJ12</f>
        <v>0</v>
      </c>
      <c r="I25" s="56">
        <f>June!$AJ12</f>
        <v>0</v>
      </c>
      <c r="J25" s="56">
        <f>July!$AJ12</f>
        <v>0</v>
      </c>
      <c r="K25" s="56">
        <f>August!$AJ12</f>
        <v>0</v>
      </c>
      <c r="L25" s="56">
        <f>September!$AJ12</f>
        <v>0</v>
      </c>
      <c r="M25" s="56">
        <f>October!$AJ12</f>
        <v>0</v>
      </c>
      <c r="N25" s="56">
        <f>November!$AJ12</f>
        <v>0</v>
      </c>
      <c r="O25" s="56">
        <f>December!$AJ12</f>
        <v>0</v>
      </c>
      <c r="P25" s="61">
        <f t="shared" si="7"/>
        <v>0</v>
      </c>
      <c r="Q25" s="24"/>
      <c r="R25" s="1"/>
      <c r="S25" s="1"/>
      <c r="T25" s="1"/>
      <c r="U25" s="1"/>
      <c r="V25" s="1"/>
      <c r="W25" s="1"/>
      <c r="X25" s="1"/>
      <c r="Y25" s="1"/>
      <c r="Z25" s="1"/>
      <c r="AA25" s="1"/>
      <c r="AB25" s="118">
        <f>U6</f>
        <v>4</v>
      </c>
      <c r="AC25" s="121">
        <v>1</v>
      </c>
      <c r="AD25" s="118" t="str">
        <f ca="1">VLOOKUP(AC25,MONTHSC,3,FALSE)</f>
        <v>Jul</v>
      </c>
      <c r="AE25" s="1"/>
      <c r="AF25" s="119">
        <f>SETUP!$F$10</f>
        <v>1</v>
      </c>
      <c r="AG25" s="1"/>
      <c r="AH25" s="1"/>
      <c r="AI25" s="3" t="s">
        <v>98</v>
      </c>
      <c r="AJ25" s="1"/>
      <c r="AK25" s="121">
        <v>1</v>
      </c>
      <c r="AL25" s="2"/>
      <c r="AM25" s="122" t="s">
        <v>31</v>
      </c>
      <c r="AN25" s="2"/>
    </row>
    <row r="26" spans="1:40" ht="13.5" customHeight="1" x14ac:dyDescent="0.15">
      <c r="A26" s="39">
        <f t="shared" si="8"/>
        <v>19</v>
      </c>
      <c r="B26" s="92"/>
      <c r="C26" s="53" t="str">
        <f>IF(AI$26,'Budget By Month'!C25,'Quick Budget'!C25)</f>
        <v>Other</v>
      </c>
      <c r="D26" s="56">
        <f>January!$AJ13</f>
        <v>0</v>
      </c>
      <c r="E26" s="56">
        <f>February!$AJ13</f>
        <v>0</v>
      </c>
      <c r="F26" s="56">
        <f>March!$AJ13</f>
        <v>0</v>
      </c>
      <c r="G26" s="56">
        <f>April!$AJ13</f>
        <v>0</v>
      </c>
      <c r="H26" s="56">
        <f>May!$AJ13</f>
        <v>0</v>
      </c>
      <c r="I26" s="56">
        <f>June!$AJ13</f>
        <v>0</v>
      </c>
      <c r="J26" s="56">
        <f>July!$AJ13</f>
        <v>0</v>
      </c>
      <c r="K26" s="56">
        <f>August!$AJ13</f>
        <v>0</v>
      </c>
      <c r="L26" s="56">
        <f>September!$AJ13</f>
        <v>0</v>
      </c>
      <c r="M26" s="56">
        <f>October!$AJ13</f>
        <v>0</v>
      </c>
      <c r="N26" s="56">
        <f>November!$AJ13</f>
        <v>0</v>
      </c>
      <c r="O26" s="56">
        <f>December!$AJ13</f>
        <v>0</v>
      </c>
      <c r="P26" s="61">
        <f t="shared" si="7"/>
        <v>0</v>
      </c>
      <c r="Q26" s="24"/>
      <c r="R26" s="1"/>
      <c r="S26" s="1"/>
      <c r="T26" s="1"/>
      <c r="U26" s="1"/>
      <c r="V26" s="1"/>
      <c r="W26" s="1"/>
      <c r="X26" s="1"/>
      <c r="Y26" s="1"/>
      <c r="Z26" s="1"/>
      <c r="AA26" s="125">
        <f ca="1">MONTH(NOW())</f>
        <v>7</v>
      </c>
      <c r="AB26" s="121">
        <v>1</v>
      </c>
      <c r="AC26" s="3" t="s">
        <v>53</v>
      </c>
      <c r="AD26" s="118" t="str">
        <f ca="1">VLOOKUP(AA26,MONTHSA,2,FALSE)</f>
        <v>Jul</v>
      </c>
      <c r="AE26" s="121">
        <v>1</v>
      </c>
      <c r="AF26" s="3" t="s">
        <v>58</v>
      </c>
      <c r="AG26" s="3" t="s">
        <v>61</v>
      </c>
      <c r="AH26" s="3" t="s">
        <v>57</v>
      </c>
      <c r="AI26" s="126" t="b">
        <f>'Budget By Month'!AA25</f>
        <v>1</v>
      </c>
      <c r="AJ26" s="1"/>
      <c r="AK26" s="1"/>
      <c r="AL26" s="2"/>
      <c r="AM26" s="127" t="s">
        <v>38</v>
      </c>
      <c r="AN26" s="128">
        <f>AN27-AN28</f>
        <v>700</v>
      </c>
    </row>
    <row r="27" spans="1:40" ht="13.5" customHeight="1" x14ac:dyDescent="0.15">
      <c r="A27" s="39">
        <f t="shared" si="8"/>
        <v>20</v>
      </c>
      <c r="B27" s="92"/>
      <c r="C27" s="110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129"/>
      <c r="Q27" s="24"/>
      <c r="R27" s="1"/>
      <c r="S27" s="1"/>
      <c r="T27" s="1"/>
      <c r="U27" s="1"/>
      <c r="V27" s="1"/>
      <c r="W27" s="1"/>
      <c r="X27" s="1"/>
      <c r="Y27" s="1"/>
      <c r="Z27" s="1"/>
      <c r="AA27" s="125">
        <f ca="1">IF((AA26&gt;1),(AA26-1),12)</f>
        <v>6</v>
      </c>
      <c r="AB27" s="121">
        <v>2</v>
      </c>
      <c r="AC27" s="3" t="s">
        <v>110</v>
      </c>
      <c r="AD27" s="118" t="str">
        <f ca="1">VLOOKUP(AA27,MONTHSA,2,FALSE)</f>
        <v>Jun</v>
      </c>
      <c r="AE27" s="121">
        <v>2</v>
      </c>
      <c r="AF27" s="3" t="s">
        <v>61</v>
      </c>
      <c r="AG27" s="3" t="s">
        <v>63</v>
      </c>
      <c r="AH27" s="3" t="s">
        <v>60</v>
      </c>
      <c r="AI27" s="1"/>
      <c r="AJ27" s="1"/>
      <c r="AK27" s="1"/>
      <c r="AL27" s="2"/>
      <c r="AM27" s="127" t="s">
        <v>41</v>
      </c>
      <c r="AN27" s="128">
        <f>HLOOKUP(AD$24,TRACKING,2,FALSE)</f>
        <v>1000</v>
      </c>
    </row>
    <row r="28" spans="1:40" ht="13.5" customHeight="1" x14ac:dyDescent="0.15">
      <c r="A28" s="39">
        <f t="shared" si="8"/>
        <v>21</v>
      </c>
      <c r="B28" s="247" t="str">
        <f>IF(AI$26,'Budget By Month'!B27,'Quick Budget'!B27)</f>
        <v>Home</v>
      </c>
      <c r="C28" s="228"/>
      <c r="D28" s="88">
        <f t="shared" ref="D28:P28" si="9">SUM(D29:D38)</f>
        <v>300</v>
      </c>
      <c r="E28" s="88">
        <f t="shared" si="9"/>
        <v>0</v>
      </c>
      <c r="F28" s="88">
        <f t="shared" si="9"/>
        <v>0</v>
      </c>
      <c r="G28" s="88">
        <f t="shared" si="9"/>
        <v>0</v>
      </c>
      <c r="H28" s="88">
        <f t="shared" si="9"/>
        <v>0</v>
      </c>
      <c r="I28" s="88">
        <f t="shared" si="9"/>
        <v>0</v>
      </c>
      <c r="J28" s="88">
        <f t="shared" si="9"/>
        <v>0</v>
      </c>
      <c r="K28" s="88">
        <f t="shared" si="9"/>
        <v>0</v>
      </c>
      <c r="L28" s="88">
        <f t="shared" si="9"/>
        <v>0</v>
      </c>
      <c r="M28" s="88">
        <f t="shared" si="9"/>
        <v>0</v>
      </c>
      <c r="N28" s="88">
        <f t="shared" si="9"/>
        <v>0</v>
      </c>
      <c r="O28" s="88">
        <f t="shared" si="9"/>
        <v>0</v>
      </c>
      <c r="P28" s="90">
        <f t="shared" si="9"/>
        <v>300</v>
      </c>
      <c r="Q28" s="24"/>
      <c r="R28" s="1"/>
      <c r="S28" s="1"/>
      <c r="T28" s="1"/>
      <c r="U28" s="1"/>
      <c r="V28" s="1"/>
      <c r="W28" s="1"/>
      <c r="X28" s="1"/>
      <c r="Y28" s="1"/>
      <c r="Z28" s="1"/>
      <c r="AA28" s="1"/>
      <c r="AB28" s="121">
        <v>3</v>
      </c>
      <c r="AC28" s="118" t="str">
        <f>Tracking!P7</f>
        <v>Jan to Date</v>
      </c>
      <c r="AD28" s="118" t="str">
        <f>AC28</f>
        <v>Jan to Date</v>
      </c>
      <c r="AE28" s="121">
        <v>3</v>
      </c>
      <c r="AF28" s="3" t="s">
        <v>63</v>
      </c>
      <c r="AG28" s="3" t="s">
        <v>65</v>
      </c>
      <c r="AH28" s="3" t="s">
        <v>62</v>
      </c>
      <c r="AI28" s="1"/>
      <c r="AJ28" s="1"/>
      <c r="AK28" s="1"/>
      <c r="AL28" s="2"/>
      <c r="AM28" s="127" t="s">
        <v>42</v>
      </c>
      <c r="AN28" s="128">
        <f>HLOOKUP(AD$24,TRACKING,11,FALSE)</f>
        <v>300</v>
      </c>
    </row>
    <row r="29" spans="1:40" ht="13.5" customHeight="1" x14ac:dyDescent="0.15">
      <c r="A29" s="39">
        <f t="shared" si="8"/>
        <v>22</v>
      </c>
      <c r="B29" s="92"/>
      <c r="C29" s="53" t="str">
        <f>IF(AI$26,'Budget By Month'!C28,'Quick Budget'!C28)</f>
        <v>EMI</v>
      </c>
      <c r="D29" s="56">
        <f>January!$AJ16</f>
        <v>0</v>
      </c>
      <c r="E29" s="56">
        <f>February!$AJ16</f>
        <v>0</v>
      </c>
      <c r="F29" s="56">
        <f>March!$AJ16</f>
        <v>0</v>
      </c>
      <c r="G29" s="56">
        <f>April!$AJ16</f>
        <v>0</v>
      </c>
      <c r="H29" s="56">
        <f>May!$AJ16</f>
        <v>0</v>
      </c>
      <c r="I29" s="56">
        <f>June!$AJ16</f>
        <v>0</v>
      </c>
      <c r="J29" s="56">
        <f>July!$AJ16</f>
        <v>0</v>
      </c>
      <c r="K29" s="56">
        <f>August!$AJ16</f>
        <v>0</v>
      </c>
      <c r="L29" s="56">
        <f>September!$AJ16</f>
        <v>0</v>
      </c>
      <c r="M29" s="56">
        <f>October!$AJ16</f>
        <v>0</v>
      </c>
      <c r="N29" s="56">
        <f>November!$AJ16</f>
        <v>0</v>
      </c>
      <c r="O29" s="56">
        <f>December!$AJ16</f>
        <v>0</v>
      </c>
      <c r="P29" s="61">
        <f t="shared" ref="P29:P38" si="10">SUM(D29:O29)</f>
        <v>0</v>
      </c>
      <c r="Q29" s="24"/>
      <c r="R29" s="1"/>
      <c r="S29" s="1"/>
      <c r="T29" s="1"/>
      <c r="U29" s="1"/>
      <c r="V29" s="1"/>
      <c r="W29" s="1"/>
      <c r="X29" s="1"/>
      <c r="Y29" s="1"/>
      <c r="Z29" s="1"/>
      <c r="AA29" s="1"/>
      <c r="AB29" s="121">
        <v>4</v>
      </c>
      <c r="AC29" s="3" t="s">
        <v>57</v>
      </c>
      <c r="AD29" s="3" t="s">
        <v>58</v>
      </c>
      <c r="AE29" s="121">
        <v>4</v>
      </c>
      <c r="AF29" s="3" t="s">
        <v>65</v>
      </c>
      <c r="AG29" s="3" t="s">
        <v>66</v>
      </c>
      <c r="AH29" s="3" t="s">
        <v>64</v>
      </c>
      <c r="AI29" s="1"/>
      <c r="AJ29" s="1"/>
      <c r="AK29" s="1"/>
      <c r="AL29" s="2"/>
      <c r="AM29" s="2"/>
      <c r="AN29" s="2"/>
    </row>
    <row r="30" spans="1:40" ht="13.5" customHeight="1" x14ac:dyDescent="0.15">
      <c r="A30" s="39">
        <f t="shared" si="8"/>
        <v>23</v>
      </c>
      <c r="B30" s="92"/>
      <c r="C30" s="53" t="str">
        <f>IF(AI$26,'Budget By Month'!C29,'Quick Budget'!C29)</f>
        <v>Rent</v>
      </c>
      <c r="D30" s="56">
        <f>January!$AJ17</f>
        <v>0</v>
      </c>
      <c r="E30" s="56">
        <f>February!$AJ17</f>
        <v>0</v>
      </c>
      <c r="F30" s="56">
        <f>March!$AJ17</f>
        <v>0</v>
      </c>
      <c r="G30" s="56">
        <f>April!$AJ17</f>
        <v>0</v>
      </c>
      <c r="H30" s="56">
        <f>May!$AJ17</f>
        <v>0</v>
      </c>
      <c r="I30" s="56">
        <f>June!$AJ17</f>
        <v>0</v>
      </c>
      <c r="J30" s="56">
        <f>July!$AJ17</f>
        <v>0</v>
      </c>
      <c r="K30" s="56">
        <f>August!$AJ17</f>
        <v>0</v>
      </c>
      <c r="L30" s="56">
        <f>September!$AJ17</f>
        <v>0</v>
      </c>
      <c r="M30" s="56">
        <f>October!$AJ17</f>
        <v>0</v>
      </c>
      <c r="N30" s="56">
        <f>November!$AJ17</f>
        <v>0</v>
      </c>
      <c r="O30" s="56">
        <f>December!$AJ17</f>
        <v>0</v>
      </c>
      <c r="P30" s="61">
        <f t="shared" si="10"/>
        <v>0</v>
      </c>
      <c r="Q30" s="24"/>
      <c r="R30" s="1"/>
      <c r="S30" s="1"/>
      <c r="T30" s="1"/>
      <c r="U30" s="1"/>
      <c r="V30" s="1"/>
      <c r="W30" s="1"/>
      <c r="X30" s="1"/>
      <c r="Y30" s="1"/>
      <c r="Z30" s="1"/>
      <c r="AA30" s="1"/>
      <c r="AB30" s="121">
        <v>5</v>
      </c>
      <c r="AC30" s="3" t="s">
        <v>60</v>
      </c>
      <c r="AD30" s="3" t="s">
        <v>61</v>
      </c>
      <c r="AE30" s="121">
        <v>5</v>
      </c>
      <c r="AF30" s="3" t="s">
        <v>66</v>
      </c>
      <c r="AG30" s="3" t="s">
        <v>69</v>
      </c>
      <c r="AH30" s="3" t="s">
        <v>66</v>
      </c>
      <c r="AI30" s="1"/>
      <c r="AJ30" s="1"/>
      <c r="AK30" s="1"/>
      <c r="AL30" s="2"/>
      <c r="AM30" s="2"/>
      <c r="AN30" s="2"/>
    </row>
    <row r="31" spans="1:40" ht="13.5" customHeight="1" x14ac:dyDescent="0.15">
      <c r="A31" s="39">
        <f t="shared" si="8"/>
        <v>24</v>
      </c>
      <c r="B31" s="92"/>
      <c r="C31" s="53" t="str">
        <f>IF(AI$26,'Budget By Month'!C30,'Quick Budget'!C30)</f>
        <v>Maintenance</v>
      </c>
      <c r="D31" s="56">
        <f>January!$AJ18</f>
        <v>0</v>
      </c>
      <c r="E31" s="56">
        <f>February!$AJ18</f>
        <v>0</v>
      </c>
      <c r="F31" s="56">
        <f>March!$AJ18</f>
        <v>0</v>
      </c>
      <c r="G31" s="56">
        <f>April!$AJ18</f>
        <v>0</v>
      </c>
      <c r="H31" s="56">
        <f>May!$AJ18</f>
        <v>0</v>
      </c>
      <c r="I31" s="56">
        <f>June!$AJ18</f>
        <v>0</v>
      </c>
      <c r="J31" s="56">
        <f>July!$AJ18</f>
        <v>0</v>
      </c>
      <c r="K31" s="56">
        <f>August!$AJ18</f>
        <v>0</v>
      </c>
      <c r="L31" s="56">
        <f>September!$AJ18</f>
        <v>0</v>
      </c>
      <c r="M31" s="56">
        <f>October!$AJ18</f>
        <v>0</v>
      </c>
      <c r="N31" s="56">
        <f>November!$AJ18</f>
        <v>0</v>
      </c>
      <c r="O31" s="56">
        <f>December!$AJ18</f>
        <v>0</v>
      </c>
      <c r="P31" s="61">
        <f t="shared" si="10"/>
        <v>0</v>
      </c>
      <c r="Q31" s="24"/>
      <c r="R31" s="1"/>
      <c r="S31" s="1"/>
      <c r="T31" s="1"/>
      <c r="U31" s="1"/>
      <c r="V31" s="1"/>
      <c r="W31" s="1"/>
      <c r="X31" s="1"/>
      <c r="Y31" s="1"/>
      <c r="Z31" s="1"/>
      <c r="AA31" s="1"/>
      <c r="AB31" s="121">
        <v>6</v>
      </c>
      <c r="AC31" s="3" t="s">
        <v>62</v>
      </c>
      <c r="AD31" s="3" t="s">
        <v>63</v>
      </c>
      <c r="AE31" s="121">
        <v>6</v>
      </c>
      <c r="AF31" s="3" t="s">
        <v>69</v>
      </c>
      <c r="AG31" s="3" t="s">
        <v>71</v>
      </c>
      <c r="AH31" s="3" t="s">
        <v>68</v>
      </c>
      <c r="AI31" s="1"/>
      <c r="AJ31" s="1"/>
      <c r="AK31" s="1"/>
      <c r="AL31" s="2"/>
      <c r="AM31" s="2"/>
      <c r="AN31" s="2"/>
    </row>
    <row r="32" spans="1:40" ht="13.5" customHeight="1" x14ac:dyDescent="0.15">
      <c r="A32" s="39">
        <f t="shared" si="8"/>
        <v>25</v>
      </c>
      <c r="B32" s="92"/>
      <c r="C32" s="53" t="str">
        <f>IF(AI$26,'Budget By Month'!C31,'Quick Budget'!C31)</f>
        <v>Insurance</v>
      </c>
      <c r="D32" s="56">
        <f>January!$AJ19</f>
        <v>0</v>
      </c>
      <c r="E32" s="56">
        <f>February!$AJ19</f>
        <v>0</v>
      </c>
      <c r="F32" s="56">
        <f>March!$AJ19</f>
        <v>0</v>
      </c>
      <c r="G32" s="56">
        <f>April!$AJ19</f>
        <v>0</v>
      </c>
      <c r="H32" s="56">
        <f>May!$AJ19</f>
        <v>0</v>
      </c>
      <c r="I32" s="56">
        <f>June!$AJ19</f>
        <v>0</v>
      </c>
      <c r="J32" s="56">
        <f>July!$AJ19</f>
        <v>0</v>
      </c>
      <c r="K32" s="56">
        <f>August!$AJ19</f>
        <v>0</v>
      </c>
      <c r="L32" s="56">
        <f>September!$AJ19</f>
        <v>0</v>
      </c>
      <c r="M32" s="56">
        <f>October!$AJ19</f>
        <v>0</v>
      </c>
      <c r="N32" s="56">
        <f>November!$AJ19</f>
        <v>0</v>
      </c>
      <c r="O32" s="56">
        <f>December!$AJ19</f>
        <v>0</v>
      </c>
      <c r="P32" s="61">
        <f t="shared" si="10"/>
        <v>0</v>
      </c>
      <c r="Q32" s="24"/>
      <c r="R32" s="1"/>
      <c r="S32" s="1"/>
      <c r="T32" s="1"/>
      <c r="U32" s="1"/>
      <c r="V32" s="1"/>
      <c r="W32" s="1"/>
      <c r="X32" s="1"/>
      <c r="Y32" s="1"/>
      <c r="Z32" s="1"/>
      <c r="AA32" s="1"/>
      <c r="AB32" s="121">
        <v>7</v>
      </c>
      <c r="AC32" s="3" t="s">
        <v>64</v>
      </c>
      <c r="AD32" s="3" t="s">
        <v>65</v>
      </c>
      <c r="AE32" s="121">
        <v>7</v>
      </c>
      <c r="AF32" s="3" t="s">
        <v>71</v>
      </c>
      <c r="AG32" s="3" t="s">
        <v>74</v>
      </c>
      <c r="AH32" s="3" t="s">
        <v>70</v>
      </c>
      <c r="AI32" s="1"/>
      <c r="AJ32" s="1"/>
      <c r="AK32" s="1"/>
      <c r="AL32" s="2"/>
      <c r="AM32" s="2"/>
      <c r="AN32" s="2"/>
    </row>
    <row r="33" spans="1:40" ht="13.5" customHeight="1" x14ac:dyDescent="0.15">
      <c r="A33" s="39">
        <f t="shared" si="8"/>
        <v>26</v>
      </c>
      <c r="B33" s="92"/>
      <c r="C33" s="53" t="str">
        <f>IF(AI$26,'Budget By Month'!C32,'Quick Budget'!C32)</f>
        <v>Furniture</v>
      </c>
      <c r="D33" s="56">
        <f>January!$AJ20</f>
        <v>0</v>
      </c>
      <c r="E33" s="56">
        <f>February!$AJ20</f>
        <v>0</v>
      </c>
      <c r="F33" s="56">
        <f>March!$AJ20</f>
        <v>0</v>
      </c>
      <c r="G33" s="56">
        <f>April!$AJ20</f>
        <v>0</v>
      </c>
      <c r="H33" s="56">
        <f>May!$AJ20</f>
        <v>0</v>
      </c>
      <c r="I33" s="56">
        <f>June!$AJ20</f>
        <v>0</v>
      </c>
      <c r="J33" s="56">
        <f>July!$AJ20</f>
        <v>0</v>
      </c>
      <c r="K33" s="56">
        <f>August!$AJ20</f>
        <v>0</v>
      </c>
      <c r="L33" s="56">
        <f>September!$AJ20</f>
        <v>0</v>
      </c>
      <c r="M33" s="56">
        <f>October!$AJ20</f>
        <v>0</v>
      </c>
      <c r="N33" s="56">
        <f>November!$AJ20</f>
        <v>0</v>
      </c>
      <c r="O33" s="56">
        <f>December!$AJ20</f>
        <v>0</v>
      </c>
      <c r="P33" s="61">
        <f t="shared" si="10"/>
        <v>0</v>
      </c>
      <c r="Q33" s="24"/>
      <c r="R33" s="1"/>
      <c r="S33" s="1"/>
      <c r="T33" s="1"/>
      <c r="U33" s="1"/>
      <c r="V33" s="1"/>
      <c r="W33" s="1"/>
      <c r="X33" s="1"/>
      <c r="Y33" s="1"/>
      <c r="Z33" s="1"/>
      <c r="AA33" s="1"/>
      <c r="AB33" s="121">
        <v>8</v>
      </c>
      <c r="AC33" s="3" t="s">
        <v>66</v>
      </c>
      <c r="AD33" s="3" t="s">
        <v>66</v>
      </c>
      <c r="AE33" s="121">
        <v>8</v>
      </c>
      <c r="AF33" s="3" t="s">
        <v>74</v>
      </c>
      <c r="AG33" s="3" t="s">
        <v>76</v>
      </c>
      <c r="AH33" s="3" t="s">
        <v>73</v>
      </c>
      <c r="AI33" s="1"/>
      <c r="AJ33" s="1"/>
      <c r="AK33" s="1"/>
      <c r="AL33" s="2"/>
      <c r="AM33" s="2"/>
      <c r="AN33" s="2"/>
    </row>
    <row r="34" spans="1:40" ht="13.5" customHeight="1" x14ac:dyDescent="0.15">
      <c r="A34" s="39">
        <f t="shared" si="8"/>
        <v>27</v>
      </c>
      <c r="B34" s="92"/>
      <c r="C34" s="53" t="str">
        <f>IF(AI$26,'Budget By Month'!C33,'Quick Budget'!C33)</f>
        <v>Household Supplies</v>
      </c>
      <c r="D34" s="56">
        <f>January!$AJ21</f>
        <v>0</v>
      </c>
      <c r="E34" s="56">
        <f>February!$AJ21</f>
        <v>0</v>
      </c>
      <c r="F34" s="56">
        <f>March!$AJ21</f>
        <v>0</v>
      </c>
      <c r="G34" s="56">
        <f>April!$AJ21</f>
        <v>0</v>
      </c>
      <c r="H34" s="56">
        <f>May!$AJ21</f>
        <v>0</v>
      </c>
      <c r="I34" s="56">
        <f>June!$AJ21</f>
        <v>0</v>
      </c>
      <c r="J34" s="56">
        <f>July!$AJ21</f>
        <v>0</v>
      </c>
      <c r="K34" s="56">
        <f>August!$AJ21</f>
        <v>0</v>
      </c>
      <c r="L34" s="56">
        <f>September!$AJ21</f>
        <v>0</v>
      </c>
      <c r="M34" s="56">
        <f>October!$AJ21</f>
        <v>0</v>
      </c>
      <c r="N34" s="56">
        <f>November!$AJ21</f>
        <v>0</v>
      </c>
      <c r="O34" s="56">
        <f>December!$AJ21</f>
        <v>0</v>
      </c>
      <c r="P34" s="61">
        <f t="shared" si="10"/>
        <v>0</v>
      </c>
      <c r="Q34" s="24"/>
      <c r="R34" s="1"/>
      <c r="S34" s="1"/>
      <c r="T34" s="1"/>
      <c r="U34" s="1"/>
      <c r="V34" s="1"/>
      <c r="W34" s="1"/>
      <c r="X34" s="1"/>
      <c r="Y34" s="1"/>
      <c r="Z34" s="1"/>
      <c r="AA34" s="1"/>
      <c r="AB34" s="121">
        <v>9</v>
      </c>
      <c r="AC34" s="3" t="s">
        <v>68</v>
      </c>
      <c r="AD34" s="3" t="s">
        <v>69</v>
      </c>
      <c r="AE34" s="121">
        <v>9</v>
      </c>
      <c r="AF34" s="3" t="s">
        <v>76</v>
      </c>
      <c r="AG34" s="3" t="s">
        <v>84</v>
      </c>
      <c r="AH34" s="3" t="s">
        <v>75</v>
      </c>
      <c r="AI34" s="1"/>
      <c r="AJ34" s="1"/>
      <c r="AK34" s="1"/>
      <c r="AL34" s="2"/>
      <c r="AM34" s="2"/>
      <c r="AN34" s="2"/>
    </row>
    <row r="35" spans="1:40" ht="13.5" customHeight="1" x14ac:dyDescent="0.15">
      <c r="A35" s="39">
        <f t="shared" si="8"/>
        <v>28</v>
      </c>
      <c r="B35" s="92"/>
      <c r="C35" s="53" t="str">
        <f>IF(AI$26,'Budget By Month'!C34,'Quick Budget'!C34)</f>
        <v>Groceries</v>
      </c>
      <c r="D35" s="56">
        <f>January!$AJ22</f>
        <v>300</v>
      </c>
      <c r="E35" s="56">
        <f>February!$AJ22</f>
        <v>0</v>
      </c>
      <c r="F35" s="56">
        <f>March!$AJ22</f>
        <v>0</v>
      </c>
      <c r="G35" s="56">
        <f>April!$AJ22</f>
        <v>0</v>
      </c>
      <c r="H35" s="56">
        <f>May!$AJ22</f>
        <v>0</v>
      </c>
      <c r="I35" s="56">
        <f>June!$AJ22</f>
        <v>0</v>
      </c>
      <c r="J35" s="56">
        <f>July!$AJ22</f>
        <v>0</v>
      </c>
      <c r="K35" s="56">
        <f>August!$AJ22</f>
        <v>0</v>
      </c>
      <c r="L35" s="56">
        <f>September!$AJ22</f>
        <v>0</v>
      </c>
      <c r="M35" s="56">
        <f>October!$AJ22</f>
        <v>0</v>
      </c>
      <c r="N35" s="56">
        <f>November!$AJ22</f>
        <v>0</v>
      </c>
      <c r="O35" s="56">
        <f>December!$AJ22</f>
        <v>0</v>
      </c>
      <c r="P35" s="61">
        <f t="shared" si="10"/>
        <v>300</v>
      </c>
      <c r="Q35" s="24"/>
      <c r="R35" s="1"/>
      <c r="S35" s="1"/>
      <c r="T35" s="1"/>
      <c r="U35" s="1"/>
      <c r="V35" s="1"/>
      <c r="W35" s="1"/>
      <c r="X35" s="1"/>
      <c r="Y35" s="1"/>
      <c r="Z35" s="1"/>
      <c r="AA35" s="1"/>
      <c r="AB35" s="121">
        <v>10</v>
      </c>
      <c r="AC35" s="3" t="s">
        <v>70</v>
      </c>
      <c r="AD35" s="3" t="s">
        <v>71</v>
      </c>
      <c r="AE35" s="121">
        <v>10</v>
      </c>
      <c r="AF35" s="3" t="s">
        <v>84</v>
      </c>
      <c r="AG35" s="3" t="s">
        <v>86</v>
      </c>
      <c r="AH35" s="3" t="s">
        <v>83</v>
      </c>
      <c r="AI35" s="1"/>
      <c r="AJ35" s="1"/>
      <c r="AK35" s="1"/>
      <c r="AL35" s="2"/>
      <c r="AM35" s="2"/>
      <c r="AN35" s="2"/>
    </row>
    <row r="36" spans="1:40" ht="13.5" customHeight="1" x14ac:dyDescent="0.15">
      <c r="A36" s="39">
        <f t="shared" si="8"/>
        <v>29</v>
      </c>
      <c r="B36" s="92"/>
      <c r="C36" s="53" t="str">
        <f>IF(AI$26,'Budget By Month'!C35,'Quick Budget'!C35)</f>
        <v>Real Estate Tax</v>
      </c>
      <c r="D36" s="56">
        <f>January!$AJ23</f>
        <v>0</v>
      </c>
      <c r="E36" s="56">
        <f>February!$AJ23</f>
        <v>0</v>
      </c>
      <c r="F36" s="56">
        <f>March!$AJ23</f>
        <v>0</v>
      </c>
      <c r="G36" s="56">
        <f>April!$AJ23</f>
        <v>0</v>
      </c>
      <c r="H36" s="56">
        <f>May!$AJ23</f>
        <v>0</v>
      </c>
      <c r="I36" s="56">
        <f>June!$AJ23</f>
        <v>0</v>
      </c>
      <c r="J36" s="56">
        <f>July!$AJ23</f>
        <v>0</v>
      </c>
      <c r="K36" s="56">
        <f>August!$AJ23</f>
        <v>0</v>
      </c>
      <c r="L36" s="56">
        <f>September!$AJ23</f>
        <v>0</v>
      </c>
      <c r="M36" s="56">
        <f>October!$AJ23</f>
        <v>0</v>
      </c>
      <c r="N36" s="56">
        <f>November!$AJ23</f>
        <v>0</v>
      </c>
      <c r="O36" s="56">
        <f>December!$AJ23</f>
        <v>0</v>
      </c>
      <c r="P36" s="61">
        <f t="shared" si="10"/>
        <v>0</v>
      </c>
      <c r="Q36" s="24"/>
      <c r="R36" s="1"/>
      <c r="S36" s="1"/>
      <c r="T36" s="1"/>
      <c r="U36" s="1"/>
      <c r="V36" s="1"/>
      <c r="W36" s="1"/>
      <c r="X36" s="1"/>
      <c r="Y36" s="1"/>
      <c r="Z36" s="1"/>
      <c r="AA36" s="1"/>
      <c r="AB36" s="121">
        <v>11</v>
      </c>
      <c r="AC36" s="3" t="s">
        <v>73</v>
      </c>
      <c r="AD36" s="3" t="s">
        <v>74</v>
      </c>
      <c r="AE36" s="121">
        <v>11</v>
      </c>
      <c r="AF36" s="3" t="s">
        <v>86</v>
      </c>
      <c r="AG36" s="3" t="s">
        <v>89</v>
      </c>
      <c r="AH36" s="3" t="s">
        <v>85</v>
      </c>
      <c r="AI36" s="1"/>
      <c r="AJ36" s="1"/>
      <c r="AK36" s="1"/>
      <c r="AL36" s="2"/>
      <c r="AM36" s="2"/>
      <c r="AN36" s="2"/>
    </row>
    <row r="37" spans="1:40" ht="13.5" customHeight="1" x14ac:dyDescent="0.15">
      <c r="A37" s="39">
        <f t="shared" si="8"/>
        <v>30</v>
      </c>
      <c r="B37" s="92"/>
      <c r="C37" s="53" t="str">
        <f>IF(AI$26,'Budget By Month'!C36,'Quick Budget'!C36)</f>
        <v>Other</v>
      </c>
      <c r="D37" s="56">
        <f>January!$AJ24</f>
        <v>0</v>
      </c>
      <c r="E37" s="56">
        <f>February!$AJ24</f>
        <v>0</v>
      </c>
      <c r="F37" s="56">
        <f>March!$AJ24</f>
        <v>0</v>
      </c>
      <c r="G37" s="56">
        <f>April!$AJ24</f>
        <v>0</v>
      </c>
      <c r="H37" s="56">
        <f>May!$AJ24</f>
        <v>0</v>
      </c>
      <c r="I37" s="56">
        <f>June!$AJ24</f>
        <v>0</v>
      </c>
      <c r="J37" s="56">
        <f>July!$AJ24</f>
        <v>0</v>
      </c>
      <c r="K37" s="56">
        <f>August!$AJ24</f>
        <v>0</v>
      </c>
      <c r="L37" s="56">
        <f>September!$AJ24</f>
        <v>0</v>
      </c>
      <c r="M37" s="56">
        <f>October!$AJ24</f>
        <v>0</v>
      </c>
      <c r="N37" s="56">
        <f>November!$AJ24</f>
        <v>0</v>
      </c>
      <c r="O37" s="56">
        <f>December!$AJ24</f>
        <v>0</v>
      </c>
      <c r="P37" s="141">
        <f t="shared" si="10"/>
        <v>0</v>
      </c>
      <c r="Q37" s="24"/>
      <c r="R37" s="1"/>
      <c r="S37" s="1"/>
      <c r="T37" s="1"/>
      <c r="U37" s="1"/>
      <c r="V37" s="1"/>
      <c r="W37" s="1"/>
      <c r="X37" s="1"/>
      <c r="Y37" s="1"/>
      <c r="Z37" s="1"/>
      <c r="AA37" s="1"/>
      <c r="AB37" s="121">
        <v>12</v>
      </c>
      <c r="AC37" s="3" t="s">
        <v>75</v>
      </c>
      <c r="AD37" s="3" t="s">
        <v>76</v>
      </c>
      <c r="AE37" s="121">
        <v>12</v>
      </c>
      <c r="AF37" s="3" t="s">
        <v>89</v>
      </c>
      <c r="AG37" s="3" t="s">
        <v>58</v>
      </c>
      <c r="AH37" s="3" t="s">
        <v>88</v>
      </c>
      <c r="AI37" s="1"/>
      <c r="AJ37" s="1"/>
      <c r="AK37" s="1"/>
      <c r="AL37" s="2"/>
      <c r="AM37" s="2"/>
      <c r="AN37" s="2"/>
    </row>
    <row r="38" spans="1:40" ht="13.5" customHeight="1" x14ac:dyDescent="0.15">
      <c r="A38" s="39">
        <f t="shared" si="8"/>
        <v>31</v>
      </c>
      <c r="B38" s="92"/>
      <c r="C38" s="53" t="str">
        <f>IF(AI$26,'Budget By Month'!C37,'Quick Budget'!C37)</f>
        <v>Other</v>
      </c>
      <c r="D38" s="56">
        <f>January!$AJ25</f>
        <v>0</v>
      </c>
      <c r="E38" s="56">
        <f>February!$AJ25</f>
        <v>0</v>
      </c>
      <c r="F38" s="56">
        <f>March!$AJ25</f>
        <v>0</v>
      </c>
      <c r="G38" s="56">
        <f>April!$AJ25</f>
        <v>0</v>
      </c>
      <c r="H38" s="56">
        <f>May!$AJ25</f>
        <v>0</v>
      </c>
      <c r="I38" s="56">
        <f>June!$AJ25</f>
        <v>0</v>
      </c>
      <c r="J38" s="56">
        <f>July!$AJ25</f>
        <v>0</v>
      </c>
      <c r="K38" s="56">
        <f>August!$AJ25</f>
        <v>0</v>
      </c>
      <c r="L38" s="56">
        <f>September!$AJ25</f>
        <v>0</v>
      </c>
      <c r="M38" s="56">
        <f>October!$AJ25</f>
        <v>0</v>
      </c>
      <c r="N38" s="56">
        <f>November!$AJ25</f>
        <v>0</v>
      </c>
      <c r="O38" s="56">
        <f>December!$AJ25</f>
        <v>0</v>
      </c>
      <c r="P38" s="146">
        <f t="shared" si="10"/>
        <v>0</v>
      </c>
      <c r="Q38" s="24"/>
      <c r="R38" s="1"/>
      <c r="S38" s="1"/>
      <c r="T38" s="1"/>
      <c r="U38" s="1"/>
      <c r="V38" s="1"/>
      <c r="W38" s="1"/>
      <c r="X38" s="1"/>
      <c r="Y38" s="1"/>
      <c r="Z38" s="1"/>
      <c r="AA38" s="1"/>
      <c r="AB38" s="121">
        <v>13</v>
      </c>
      <c r="AC38" s="3" t="s">
        <v>83</v>
      </c>
      <c r="AD38" s="3" t="s">
        <v>84</v>
      </c>
      <c r="AE38" s="121">
        <v>13</v>
      </c>
      <c r="AF38" s="118" t="str">
        <f>Comparison!S28</f>
        <v>Jan to Date</v>
      </c>
      <c r="AG38" s="1"/>
      <c r="AH38" s="118" t="str">
        <f>VLOOKUP(D7,MONTHSD,3,FALSE)&amp;+" to Date"</f>
        <v>January to Date</v>
      </c>
      <c r="AI38" s="1"/>
      <c r="AJ38" s="1"/>
      <c r="AK38" s="1"/>
      <c r="AL38" s="2"/>
      <c r="AM38" s="2"/>
      <c r="AN38" s="2"/>
    </row>
    <row r="39" spans="1:40" ht="13.5" customHeight="1" x14ac:dyDescent="0.15">
      <c r="A39" s="39">
        <f t="shared" si="8"/>
        <v>32</v>
      </c>
      <c r="B39" s="92"/>
      <c r="C39" s="110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129"/>
      <c r="Q39" s="24"/>
      <c r="R39" s="1"/>
      <c r="S39" s="1"/>
      <c r="T39" s="1"/>
      <c r="U39" s="1"/>
      <c r="V39" s="1"/>
      <c r="W39" s="1"/>
      <c r="X39" s="1"/>
      <c r="Y39" s="1"/>
      <c r="Z39" s="1"/>
      <c r="AA39" s="1"/>
      <c r="AB39" s="121">
        <v>14</v>
      </c>
      <c r="AC39" s="3" t="s">
        <v>85</v>
      </c>
      <c r="AD39" s="3" t="s">
        <v>86</v>
      </c>
      <c r="AE39" s="1"/>
      <c r="AF39" s="1"/>
      <c r="AG39" s="1"/>
      <c r="AH39" s="1"/>
      <c r="AI39" s="1"/>
      <c r="AJ39" s="1"/>
      <c r="AK39" s="1"/>
      <c r="AL39" s="2"/>
      <c r="AM39" s="2"/>
      <c r="AN39" s="2"/>
    </row>
    <row r="40" spans="1:40" ht="13.5" customHeight="1" x14ac:dyDescent="0.15">
      <c r="A40" s="39">
        <f t="shared" si="8"/>
        <v>33</v>
      </c>
      <c r="B40" s="247" t="str">
        <f>IF(AI$26,'Budget By Month'!B39,'Quick Budget'!B39)</f>
        <v>Utilities</v>
      </c>
      <c r="C40" s="228"/>
      <c r="D40" s="88">
        <f t="shared" ref="D40:P40" si="11">SUM(D41:D49)</f>
        <v>0</v>
      </c>
      <c r="E40" s="88">
        <f t="shared" si="11"/>
        <v>0</v>
      </c>
      <c r="F40" s="88">
        <f t="shared" si="11"/>
        <v>0</v>
      </c>
      <c r="G40" s="88">
        <f t="shared" si="11"/>
        <v>0</v>
      </c>
      <c r="H40" s="88">
        <f t="shared" si="11"/>
        <v>0</v>
      </c>
      <c r="I40" s="88">
        <f t="shared" si="11"/>
        <v>0</v>
      </c>
      <c r="J40" s="88">
        <f t="shared" si="11"/>
        <v>0</v>
      </c>
      <c r="K40" s="88">
        <f t="shared" si="11"/>
        <v>0</v>
      </c>
      <c r="L40" s="88">
        <f t="shared" si="11"/>
        <v>0</v>
      </c>
      <c r="M40" s="88">
        <f t="shared" si="11"/>
        <v>0</v>
      </c>
      <c r="N40" s="88">
        <f t="shared" si="11"/>
        <v>0</v>
      </c>
      <c r="O40" s="88">
        <f t="shared" si="11"/>
        <v>0</v>
      </c>
      <c r="P40" s="90">
        <f t="shared" si="11"/>
        <v>0</v>
      </c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151">
        <v>15</v>
      </c>
      <c r="AC40" s="99" t="s">
        <v>88</v>
      </c>
      <c r="AD40" s="99" t="s">
        <v>89</v>
      </c>
      <c r="AE40" s="98"/>
      <c r="AF40" s="98"/>
      <c r="AG40" s="98"/>
      <c r="AH40" s="98"/>
      <c r="AI40" s="98"/>
      <c r="AJ40" s="98"/>
      <c r="AK40" s="98"/>
    </row>
    <row r="41" spans="1:40" ht="13.5" customHeight="1" x14ac:dyDescent="0.15">
      <c r="A41" s="39">
        <f t="shared" si="8"/>
        <v>34</v>
      </c>
      <c r="B41" s="92"/>
      <c r="C41" s="53" t="str">
        <f>IF(AI$26,'Budget By Month'!C40,'Quick Budget'!C40)</f>
        <v>Phone - Home</v>
      </c>
      <c r="D41" s="56">
        <f>January!$AJ28</f>
        <v>0</v>
      </c>
      <c r="E41" s="56">
        <f>February!$AJ28</f>
        <v>0</v>
      </c>
      <c r="F41" s="56">
        <f>March!$AJ28</f>
        <v>0</v>
      </c>
      <c r="G41" s="56">
        <f>April!$AJ28</f>
        <v>0</v>
      </c>
      <c r="H41" s="56">
        <f>May!$AJ28</f>
        <v>0</v>
      </c>
      <c r="I41" s="56">
        <f>June!$AJ28</f>
        <v>0</v>
      </c>
      <c r="J41" s="56">
        <f>July!$AJ28</f>
        <v>0</v>
      </c>
      <c r="K41" s="56">
        <f>August!$AJ28</f>
        <v>0</v>
      </c>
      <c r="L41" s="56">
        <f>September!$AJ28</f>
        <v>0</v>
      </c>
      <c r="M41" s="56">
        <f>October!$AJ28</f>
        <v>0</v>
      </c>
      <c r="N41" s="56">
        <f>November!$AJ28</f>
        <v>0</v>
      </c>
      <c r="O41" s="56">
        <f>December!$AJ28</f>
        <v>0</v>
      </c>
      <c r="P41" s="61">
        <f t="shared" ref="P41:P49" si="12">SUM(D41:O41)</f>
        <v>0</v>
      </c>
      <c r="Q41" s="2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40" ht="13.5" customHeight="1" x14ac:dyDescent="0.15">
      <c r="A42" s="39">
        <f t="shared" si="8"/>
        <v>35</v>
      </c>
      <c r="B42" s="92"/>
      <c r="C42" s="53" t="str">
        <f>IF(AI$26,'Budget By Month'!C41,'Quick Budget'!C41)</f>
        <v>Phone - Cell</v>
      </c>
      <c r="D42" s="56">
        <f>January!$AJ29</f>
        <v>0</v>
      </c>
      <c r="E42" s="56">
        <f>February!$AJ29</f>
        <v>0</v>
      </c>
      <c r="F42" s="56">
        <f>March!$AJ29</f>
        <v>0</v>
      </c>
      <c r="G42" s="56">
        <f>April!$AJ29</f>
        <v>0</v>
      </c>
      <c r="H42" s="56">
        <f>May!$AJ29</f>
        <v>0</v>
      </c>
      <c r="I42" s="56">
        <f>June!$AJ29</f>
        <v>0</v>
      </c>
      <c r="J42" s="56">
        <f>July!$AJ29</f>
        <v>0</v>
      </c>
      <c r="K42" s="56">
        <f>August!$AJ29</f>
        <v>0</v>
      </c>
      <c r="L42" s="56">
        <f>September!$AJ29</f>
        <v>0</v>
      </c>
      <c r="M42" s="56">
        <f>October!$AJ29</f>
        <v>0</v>
      </c>
      <c r="N42" s="56">
        <f>November!$AJ29</f>
        <v>0</v>
      </c>
      <c r="O42" s="56">
        <f>December!$AJ29</f>
        <v>0</v>
      </c>
      <c r="P42" s="141">
        <f t="shared" si="12"/>
        <v>0</v>
      </c>
      <c r="Q42" s="24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" t="s">
        <v>37</v>
      </c>
      <c r="AH42" s="118">
        <f>IF((U6=1),(U6/12),IF((U6=2),U6,IF((U6=3),AI44,1)))</f>
        <v>1</v>
      </c>
      <c r="AI42" s="118" t="str">
        <f>VLOOKUP(U6,MONTHSE,3,FALSE)</f>
        <v>Jan</v>
      </c>
      <c r="AJ42" s="1"/>
      <c r="AK42" s="1"/>
    </row>
    <row r="43" spans="1:40" ht="13.5" customHeight="1" x14ac:dyDescent="0.15">
      <c r="A43" s="39">
        <f t="shared" si="8"/>
        <v>36</v>
      </c>
      <c r="B43" s="92"/>
      <c r="C43" s="53" t="str">
        <f>IF(AI$26,'Budget By Month'!C42,'Quick Budget'!C42)</f>
        <v>Cable</v>
      </c>
      <c r="D43" s="56">
        <f>January!$AJ30</f>
        <v>0</v>
      </c>
      <c r="E43" s="56">
        <f>February!$AJ30</f>
        <v>0</v>
      </c>
      <c r="F43" s="56">
        <f>March!$AJ30</f>
        <v>0</v>
      </c>
      <c r="G43" s="56">
        <f>April!$AJ30</f>
        <v>0</v>
      </c>
      <c r="H43" s="56">
        <f>May!$AJ30</f>
        <v>0</v>
      </c>
      <c r="I43" s="56">
        <f>June!$AJ30</f>
        <v>0</v>
      </c>
      <c r="J43" s="56">
        <f>July!$AJ30</f>
        <v>0</v>
      </c>
      <c r="K43" s="56">
        <f>August!$AJ30</f>
        <v>0</v>
      </c>
      <c r="L43" s="56">
        <f>September!$AJ30</f>
        <v>0</v>
      </c>
      <c r="M43" s="56">
        <f>October!$AJ30</f>
        <v>0</v>
      </c>
      <c r="N43" s="56">
        <f>November!$AJ30</f>
        <v>0</v>
      </c>
      <c r="O43" s="56">
        <f>December!$AJ30</f>
        <v>0</v>
      </c>
      <c r="P43" s="163">
        <f t="shared" si="12"/>
        <v>0</v>
      </c>
      <c r="Q43" s="24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3" t="s">
        <v>91</v>
      </c>
      <c r="AD43" s="3" t="s">
        <v>92</v>
      </c>
      <c r="AE43" s="3" t="s">
        <v>38</v>
      </c>
      <c r="AF43" s="1"/>
      <c r="AG43" s="118" t="str">
        <f>B18</f>
        <v>Transportation</v>
      </c>
      <c r="AH43" s="118">
        <f>HLOOKUP(AI42,TRACKING,12,FALSE)</f>
        <v>0</v>
      </c>
      <c r="AI43" s="118">
        <f>COUNTIF(D17:O17,"&gt;0")</f>
        <v>1</v>
      </c>
      <c r="AJ43" s="1"/>
      <c r="AK43" s="1"/>
    </row>
    <row r="44" spans="1:40" ht="13.5" customHeight="1" x14ac:dyDescent="0.15">
      <c r="A44" s="39">
        <f t="shared" si="8"/>
        <v>37</v>
      </c>
      <c r="B44" s="92"/>
      <c r="C44" s="53" t="str">
        <f>IF(AI$26,'Budget By Month'!C43,'Quick Budget'!C43)</f>
        <v>Gas</v>
      </c>
      <c r="D44" s="56">
        <f>January!$AJ31</f>
        <v>0</v>
      </c>
      <c r="E44" s="56">
        <f>February!$AJ31</f>
        <v>0</v>
      </c>
      <c r="F44" s="56">
        <f>March!$AJ31</f>
        <v>0</v>
      </c>
      <c r="G44" s="56">
        <f>April!$AJ31</f>
        <v>0</v>
      </c>
      <c r="H44" s="56">
        <f>May!$AJ31</f>
        <v>0</v>
      </c>
      <c r="I44" s="56">
        <f>June!$AJ31</f>
        <v>0</v>
      </c>
      <c r="J44" s="56">
        <f>July!$AJ31</f>
        <v>0</v>
      </c>
      <c r="K44" s="56">
        <f>August!$AJ31</f>
        <v>0</v>
      </c>
      <c r="L44" s="56">
        <f>September!$AJ31</f>
        <v>0</v>
      </c>
      <c r="M44" s="56">
        <f>October!$AJ31</f>
        <v>0</v>
      </c>
      <c r="N44" s="56">
        <f>November!$AJ31</f>
        <v>0</v>
      </c>
      <c r="O44" s="56">
        <f>December!$AJ31</f>
        <v>0</v>
      </c>
      <c r="P44" s="163">
        <f t="shared" si="12"/>
        <v>0</v>
      </c>
      <c r="Q44" s="24"/>
      <c r="R44" s="1"/>
      <c r="S44" s="1"/>
      <c r="T44" s="1"/>
      <c r="U44" s="1"/>
      <c r="V44" s="1"/>
      <c r="W44" s="1"/>
      <c r="X44" s="1"/>
      <c r="Y44" s="1"/>
      <c r="Z44" s="1"/>
      <c r="AA44" s="1"/>
      <c r="AB44" s="118" t="str">
        <f>D7</f>
        <v>Jan</v>
      </c>
      <c r="AC44" s="118">
        <f>D8</f>
        <v>1000</v>
      </c>
      <c r="AD44" s="118">
        <f>D17</f>
        <v>300</v>
      </c>
      <c r="AE44" s="118">
        <f>D8-D17</f>
        <v>700</v>
      </c>
      <c r="AF44" s="1"/>
      <c r="AG44" s="118" t="str">
        <f>B28</f>
        <v>Home</v>
      </c>
      <c r="AH44" s="118">
        <f>HLOOKUP(AI42,TRACKING,22,AJ43)</f>
        <v>300</v>
      </c>
      <c r="AI44" s="118">
        <f>52/12*AI43</f>
        <v>4.333333333333333</v>
      </c>
      <c r="AJ44" s="1"/>
      <c r="AK44" s="1"/>
    </row>
    <row r="45" spans="1:40" ht="13.5" customHeight="1" x14ac:dyDescent="0.15">
      <c r="A45" s="39">
        <f t="shared" si="8"/>
        <v>38</v>
      </c>
      <c r="B45" s="92"/>
      <c r="C45" s="53" t="str">
        <f>IF(AI$26,'Budget By Month'!C44,'Quick Budget'!C44)</f>
        <v>Water</v>
      </c>
      <c r="D45" s="56">
        <f>January!$AJ32</f>
        <v>0</v>
      </c>
      <c r="E45" s="56">
        <f>February!$AJ32</f>
        <v>0</v>
      </c>
      <c r="F45" s="56">
        <f>March!$AJ32</f>
        <v>0</v>
      </c>
      <c r="G45" s="56">
        <f>April!$AJ32</f>
        <v>0</v>
      </c>
      <c r="H45" s="56">
        <f>May!$AJ32</f>
        <v>0</v>
      </c>
      <c r="I45" s="56">
        <f>June!$AJ32</f>
        <v>0</v>
      </c>
      <c r="J45" s="56">
        <f>July!$AJ32</f>
        <v>0</v>
      </c>
      <c r="K45" s="56">
        <f>August!$AJ32</f>
        <v>0</v>
      </c>
      <c r="L45" s="56">
        <f>September!$AJ32</f>
        <v>0</v>
      </c>
      <c r="M45" s="56">
        <f>October!$AJ32</f>
        <v>0</v>
      </c>
      <c r="N45" s="56">
        <f>November!$AJ32</f>
        <v>0</v>
      </c>
      <c r="O45" s="56">
        <f>December!$AJ32</f>
        <v>0</v>
      </c>
      <c r="P45" s="163">
        <f t="shared" si="12"/>
        <v>0</v>
      </c>
      <c r="Q45" s="24"/>
      <c r="R45" s="1"/>
      <c r="S45" s="1"/>
      <c r="T45" s="1"/>
      <c r="U45" s="1"/>
      <c r="V45" s="1"/>
      <c r="W45" s="1"/>
      <c r="X45" s="1"/>
      <c r="Y45" s="1"/>
      <c r="Z45" s="1"/>
      <c r="AA45" s="1"/>
      <c r="AB45" s="118" t="str">
        <f>E7</f>
        <v>Feb</v>
      </c>
      <c r="AC45" s="118">
        <f>E8</f>
        <v>0</v>
      </c>
      <c r="AD45" s="118">
        <f>E17</f>
        <v>0</v>
      </c>
      <c r="AE45" s="118">
        <f>E8-E17</f>
        <v>0</v>
      </c>
      <c r="AF45" s="1"/>
      <c r="AG45" s="118" t="str">
        <f>B40</f>
        <v>Utilities</v>
      </c>
      <c r="AH45" s="118">
        <f>HLOOKUP(AI42,TRACKING,34,AJ43)</f>
        <v>0</v>
      </c>
      <c r="AI45" s="1"/>
      <c r="AJ45" s="1"/>
      <c r="AK45" s="1"/>
    </row>
    <row r="46" spans="1:40" ht="13.5" customHeight="1" x14ac:dyDescent="0.15">
      <c r="A46" s="39">
        <f t="shared" si="8"/>
        <v>39</v>
      </c>
      <c r="B46" s="92"/>
      <c r="C46" s="53" t="str">
        <f>IF(AI$26,'Budget By Month'!C45,'Quick Budget'!C45)</f>
        <v>Electricity</v>
      </c>
      <c r="D46" s="56">
        <f>January!$AJ33</f>
        <v>0</v>
      </c>
      <c r="E46" s="56">
        <f>February!$AJ33</f>
        <v>0</v>
      </c>
      <c r="F46" s="56">
        <f>March!$AJ33</f>
        <v>0</v>
      </c>
      <c r="G46" s="56">
        <f>April!$AJ33</f>
        <v>0</v>
      </c>
      <c r="H46" s="56">
        <f>May!$AJ33</f>
        <v>0</v>
      </c>
      <c r="I46" s="56">
        <f>June!$AJ33</f>
        <v>0</v>
      </c>
      <c r="J46" s="56">
        <f>July!$AJ33</f>
        <v>0</v>
      </c>
      <c r="K46" s="56">
        <f>August!$AJ33</f>
        <v>0</v>
      </c>
      <c r="L46" s="56">
        <f>September!$AJ33</f>
        <v>0</v>
      </c>
      <c r="M46" s="56">
        <f>October!$AJ33</f>
        <v>0</v>
      </c>
      <c r="N46" s="56">
        <f>November!$AJ33</f>
        <v>0</v>
      </c>
      <c r="O46" s="56">
        <f>December!$AJ33</f>
        <v>0</v>
      </c>
      <c r="P46" s="163">
        <f t="shared" si="12"/>
        <v>0</v>
      </c>
      <c r="Q46" s="24"/>
      <c r="R46" s="1"/>
      <c r="S46" s="1"/>
      <c r="T46" s="1"/>
      <c r="U46" s="1"/>
      <c r="V46" s="1"/>
      <c r="W46" s="1"/>
      <c r="X46" s="1"/>
      <c r="Y46" s="1"/>
      <c r="Z46" s="1"/>
      <c r="AA46" s="1"/>
      <c r="AB46" s="118" t="str">
        <f>F7</f>
        <v>Mar</v>
      </c>
      <c r="AC46" s="118">
        <f>F8</f>
        <v>0</v>
      </c>
      <c r="AD46" s="118">
        <f>F17</f>
        <v>0</v>
      </c>
      <c r="AE46" s="118">
        <f>F8-F17</f>
        <v>0</v>
      </c>
      <c r="AF46" s="1"/>
      <c r="AG46" s="118" t="str">
        <f>B51</f>
        <v>Health</v>
      </c>
      <c r="AH46" s="118">
        <f>HLOOKUP(AI42,TRACKING,45,AJ43)</f>
        <v>0</v>
      </c>
      <c r="AI46" s="1"/>
      <c r="AJ46" s="1"/>
      <c r="AK46" s="1"/>
    </row>
    <row r="47" spans="1:40" ht="13.5" customHeight="1" x14ac:dyDescent="0.15">
      <c r="A47" s="39">
        <f t="shared" si="8"/>
        <v>40</v>
      </c>
      <c r="B47" s="92"/>
      <c r="C47" s="53" t="str">
        <f>IF(AI$26,'Budget By Month'!C46,'Quick Budget'!C46)</f>
        <v>Internet</v>
      </c>
      <c r="D47" s="56">
        <f>January!$AJ34</f>
        <v>0</v>
      </c>
      <c r="E47" s="56">
        <f>February!$AJ34</f>
        <v>0</v>
      </c>
      <c r="F47" s="56">
        <f>March!$AJ34</f>
        <v>0</v>
      </c>
      <c r="G47" s="56">
        <f>April!$AJ34</f>
        <v>0</v>
      </c>
      <c r="H47" s="56">
        <f>May!$AJ34</f>
        <v>0</v>
      </c>
      <c r="I47" s="56">
        <f>June!$AJ34</f>
        <v>0</v>
      </c>
      <c r="J47" s="56">
        <f>July!$AJ34</f>
        <v>0</v>
      </c>
      <c r="K47" s="56">
        <f>August!$AJ34</f>
        <v>0</v>
      </c>
      <c r="L47" s="56">
        <f>September!$AJ34</f>
        <v>0</v>
      </c>
      <c r="M47" s="56">
        <f>October!$AJ34</f>
        <v>0</v>
      </c>
      <c r="N47" s="56">
        <f>November!$AJ34</f>
        <v>0</v>
      </c>
      <c r="O47" s="56">
        <f>December!$AJ34</f>
        <v>0</v>
      </c>
      <c r="P47" s="163">
        <f t="shared" si="12"/>
        <v>0</v>
      </c>
      <c r="Q47" s="24"/>
      <c r="R47" s="1"/>
      <c r="S47" s="1"/>
      <c r="T47" s="1"/>
      <c r="U47" s="1"/>
      <c r="V47" s="1"/>
      <c r="W47" s="1"/>
      <c r="X47" s="1"/>
      <c r="Y47" s="1"/>
      <c r="Z47" s="1"/>
      <c r="AA47" s="1"/>
      <c r="AB47" s="118" t="str">
        <f>G7</f>
        <v>Apr</v>
      </c>
      <c r="AC47" s="118">
        <f>G8</f>
        <v>0</v>
      </c>
      <c r="AD47" s="118">
        <f>G17</f>
        <v>0</v>
      </c>
      <c r="AE47" s="118">
        <f>G8-G17</f>
        <v>0</v>
      </c>
      <c r="AF47" s="1"/>
      <c r="AG47" s="118" t="str">
        <f>B60</f>
        <v>Entertainment</v>
      </c>
      <c r="AH47" s="118">
        <f>HLOOKUP(AI42,TRACKING,54,AJ43)</f>
        <v>0</v>
      </c>
      <c r="AI47" s="1"/>
      <c r="AJ47" s="1"/>
      <c r="AK47" s="1"/>
    </row>
    <row r="48" spans="1:40" ht="13.5" customHeight="1" x14ac:dyDescent="0.15">
      <c r="A48" s="39">
        <f t="shared" si="8"/>
        <v>41</v>
      </c>
      <c r="B48" s="92"/>
      <c r="C48" s="53" t="str">
        <f>IF(AI$26,'Budget By Month'!C47,'Quick Budget'!C47)</f>
        <v>Other</v>
      </c>
      <c r="D48" s="56">
        <f>January!$AJ35</f>
        <v>0</v>
      </c>
      <c r="E48" s="56">
        <f>February!$AJ35</f>
        <v>0</v>
      </c>
      <c r="F48" s="56">
        <f>March!$AJ35</f>
        <v>0</v>
      </c>
      <c r="G48" s="56">
        <f>April!$AJ35</f>
        <v>0</v>
      </c>
      <c r="H48" s="56">
        <f>May!$AJ35</f>
        <v>0</v>
      </c>
      <c r="I48" s="56">
        <f>June!$AJ35</f>
        <v>0</v>
      </c>
      <c r="J48" s="56">
        <f>July!$AJ35</f>
        <v>0</v>
      </c>
      <c r="K48" s="56">
        <f>August!$AJ35</f>
        <v>0</v>
      </c>
      <c r="L48" s="56">
        <f>September!$AJ35</f>
        <v>0</v>
      </c>
      <c r="M48" s="56">
        <f>October!$AJ35</f>
        <v>0</v>
      </c>
      <c r="N48" s="56">
        <f>November!$AJ35</f>
        <v>0</v>
      </c>
      <c r="O48" s="56">
        <f>December!$AJ35</f>
        <v>0</v>
      </c>
      <c r="P48" s="163">
        <f t="shared" si="12"/>
        <v>0</v>
      </c>
      <c r="Q48" s="24"/>
      <c r="R48" s="1"/>
      <c r="S48" s="1"/>
      <c r="T48" s="1"/>
      <c r="U48" s="1"/>
      <c r="V48" s="1"/>
      <c r="W48" s="1"/>
      <c r="X48" s="1"/>
      <c r="Y48" s="1"/>
      <c r="Z48" s="1"/>
      <c r="AA48" s="1"/>
      <c r="AB48" s="118" t="str">
        <f>H7</f>
        <v>May</v>
      </c>
      <c r="AC48" s="118">
        <f>H8</f>
        <v>0</v>
      </c>
      <c r="AD48" s="118">
        <f>H17</f>
        <v>0</v>
      </c>
      <c r="AE48" s="118">
        <f>H8-H17</f>
        <v>0</v>
      </c>
      <c r="AF48" s="1"/>
      <c r="AG48" s="118" t="str">
        <f>B72</f>
        <v>Miscellaneous</v>
      </c>
      <c r="AH48" s="118">
        <f>HLOOKUP(AI42,TRACKING,66,AJ43)</f>
        <v>0</v>
      </c>
      <c r="AI48" s="1"/>
      <c r="AJ48" s="1"/>
      <c r="AK48" s="1"/>
    </row>
    <row r="49" spans="1:37" ht="13.5" customHeight="1" x14ac:dyDescent="0.15">
      <c r="A49" s="39">
        <f t="shared" si="8"/>
        <v>42</v>
      </c>
      <c r="B49" s="92"/>
      <c r="C49" s="53" t="str">
        <f>IF(AI$26,'Budget By Month'!C48,'Quick Budget'!C48)</f>
        <v>Other</v>
      </c>
      <c r="D49" s="56">
        <f>January!$AJ36</f>
        <v>0</v>
      </c>
      <c r="E49" s="56">
        <f>February!$AJ36</f>
        <v>0</v>
      </c>
      <c r="F49" s="56">
        <f>March!$AJ36</f>
        <v>0</v>
      </c>
      <c r="G49" s="56">
        <f>April!$AJ36</f>
        <v>0</v>
      </c>
      <c r="H49" s="56">
        <f>May!$AJ36</f>
        <v>0</v>
      </c>
      <c r="I49" s="56">
        <f>June!$AJ36</f>
        <v>0</v>
      </c>
      <c r="J49" s="56">
        <f>July!$AJ36</f>
        <v>0</v>
      </c>
      <c r="K49" s="56">
        <f>August!$AJ36</f>
        <v>0</v>
      </c>
      <c r="L49" s="56">
        <f>September!$AJ36</f>
        <v>0</v>
      </c>
      <c r="M49" s="56">
        <f>October!$AJ36</f>
        <v>0</v>
      </c>
      <c r="N49" s="56">
        <f>November!$AJ36</f>
        <v>0</v>
      </c>
      <c r="O49" s="56">
        <f>December!$AJ36</f>
        <v>0</v>
      </c>
      <c r="P49" s="146">
        <f t="shared" si="12"/>
        <v>0</v>
      </c>
      <c r="Q49" s="24"/>
      <c r="R49" s="1"/>
      <c r="S49" s="1"/>
      <c r="T49" s="1"/>
      <c r="U49" s="1"/>
      <c r="V49" s="1"/>
      <c r="W49" s="1"/>
      <c r="X49" s="1"/>
      <c r="Y49" s="1"/>
      <c r="Z49" s="1"/>
      <c r="AA49" s="1"/>
      <c r="AB49" s="118" t="str">
        <f>I7</f>
        <v>Jun</v>
      </c>
      <c r="AC49" s="118">
        <f>I8</f>
        <v>0</v>
      </c>
      <c r="AD49" s="118">
        <f>I17</f>
        <v>0</v>
      </c>
      <c r="AE49" s="118">
        <f>I8-I17</f>
        <v>0</v>
      </c>
      <c r="AF49" s="1"/>
      <c r="AG49" s="1"/>
      <c r="AH49" s="1"/>
      <c r="AI49" s="1"/>
      <c r="AJ49" s="1"/>
      <c r="AK49" s="1"/>
    </row>
    <row r="50" spans="1:37" ht="13.5" customHeight="1" x14ac:dyDescent="0.15">
      <c r="A50" s="39">
        <f t="shared" si="8"/>
        <v>43</v>
      </c>
      <c r="B50" s="92"/>
      <c r="C50" s="1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129"/>
      <c r="Q50" s="24"/>
      <c r="R50" s="1"/>
      <c r="S50" s="1"/>
      <c r="T50" s="1"/>
      <c r="U50" s="1"/>
      <c r="V50" s="1"/>
      <c r="W50" s="1"/>
      <c r="X50" s="1"/>
      <c r="Y50" s="1"/>
      <c r="Z50" s="1"/>
      <c r="AA50" s="1"/>
      <c r="AB50" s="118" t="str">
        <f>J7</f>
        <v>Jul</v>
      </c>
      <c r="AC50" s="118">
        <f>J8</f>
        <v>0</v>
      </c>
      <c r="AD50" s="118">
        <f>J17</f>
        <v>0</v>
      </c>
      <c r="AE50" s="118">
        <f>J8-J17</f>
        <v>0</v>
      </c>
      <c r="AF50" s="1"/>
      <c r="AG50" s="1"/>
      <c r="AH50" s="1"/>
      <c r="AI50" s="1"/>
      <c r="AJ50" s="1"/>
      <c r="AK50" s="1"/>
    </row>
    <row r="51" spans="1:37" ht="13.5" customHeight="1" x14ac:dyDescent="0.15">
      <c r="A51" s="39">
        <f t="shared" si="8"/>
        <v>44</v>
      </c>
      <c r="B51" s="247" t="str">
        <f>IF(AI$26,'Budget By Month'!B50,'Quick Budget'!B50)</f>
        <v>Health</v>
      </c>
      <c r="C51" s="228"/>
      <c r="D51" s="88">
        <f t="shared" ref="D51:P51" si="13">SUM(D52:D58)</f>
        <v>0</v>
      </c>
      <c r="E51" s="88">
        <f t="shared" si="13"/>
        <v>0</v>
      </c>
      <c r="F51" s="88">
        <f t="shared" si="13"/>
        <v>0</v>
      </c>
      <c r="G51" s="88">
        <f t="shared" si="13"/>
        <v>0</v>
      </c>
      <c r="H51" s="88">
        <f t="shared" si="13"/>
        <v>0</v>
      </c>
      <c r="I51" s="88">
        <f t="shared" si="13"/>
        <v>0</v>
      </c>
      <c r="J51" s="88">
        <f t="shared" si="13"/>
        <v>0</v>
      </c>
      <c r="K51" s="88">
        <f t="shared" si="13"/>
        <v>0</v>
      </c>
      <c r="L51" s="88">
        <f t="shared" si="13"/>
        <v>0</v>
      </c>
      <c r="M51" s="88">
        <f t="shared" si="13"/>
        <v>0</v>
      </c>
      <c r="N51" s="88">
        <f t="shared" si="13"/>
        <v>0</v>
      </c>
      <c r="O51" s="88">
        <f t="shared" si="13"/>
        <v>0</v>
      </c>
      <c r="P51" s="90">
        <f t="shared" si="13"/>
        <v>0</v>
      </c>
      <c r="Q51" s="24"/>
      <c r="R51" s="1"/>
      <c r="S51" s="1"/>
      <c r="T51" s="1"/>
      <c r="U51" s="1"/>
      <c r="V51" s="1"/>
      <c r="W51" s="1"/>
      <c r="X51" s="1"/>
      <c r="Y51" s="1"/>
      <c r="Z51" s="1"/>
      <c r="AA51" s="1"/>
      <c r="AB51" s="118" t="str">
        <f>K7</f>
        <v>Aug</v>
      </c>
      <c r="AC51" s="118">
        <f>K8</f>
        <v>0</v>
      </c>
      <c r="AD51" s="118">
        <f>K17</f>
        <v>0</v>
      </c>
      <c r="AE51" s="118">
        <f>K8-K17</f>
        <v>0</v>
      </c>
      <c r="AF51" s="1"/>
      <c r="AG51" s="1"/>
      <c r="AH51" s="1"/>
      <c r="AI51" s="1"/>
      <c r="AJ51" s="1"/>
      <c r="AK51" s="1"/>
    </row>
    <row r="52" spans="1:37" ht="13.5" customHeight="1" x14ac:dyDescent="0.15">
      <c r="A52" s="39">
        <f t="shared" si="8"/>
        <v>45</v>
      </c>
      <c r="B52" s="92"/>
      <c r="C52" s="53" t="str">
        <f>IF(AI$26,'Budget By Month'!C51,'Quick Budget'!C51)</f>
        <v>Dental</v>
      </c>
      <c r="D52" s="56">
        <f>January!$AJ39</f>
        <v>0</v>
      </c>
      <c r="E52" s="56">
        <f>February!$AJ39</f>
        <v>0</v>
      </c>
      <c r="F52" s="56">
        <f>March!$AJ39</f>
        <v>0</v>
      </c>
      <c r="G52" s="56">
        <f>April!$AJ39</f>
        <v>0</v>
      </c>
      <c r="H52" s="56">
        <f>May!$AJ39</f>
        <v>0</v>
      </c>
      <c r="I52" s="56">
        <f>June!$AJ39</f>
        <v>0</v>
      </c>
      <c r="J52" s="56">
        <f>July!$AJ39</f>
        <v>0</v>
      </c>
      <c r="K52" s="56">
        <f>August!$AJ39</f>
        <v>0</v>
      </c>
      <c r="L52" s="56">
        <f>September!$AJ39</f>
        <v>0</v>
      </c>
      <c r="M52" s="56">
        <f>October!$AJ39</f>
        <v>0</v>
      </c>
      <c r="N52" s="56">
        <f>November!$AJ39</f>
        <v>0</v>
      </c>
      <c r="O52" s="56">
        <f>December!$AJ39</f>
        <v>0</v>
      </c>
      <c r="P52" s="61">
        <f t="shared" ref="P52:P58" si="14">SUM(D52:O52)</f>
        <v>0</v>
      </c>
      <c r="Q52" s="24"/>
      <c r="R52" s="1"/>
      <c r="S52" s="1"/>
      <c r="T52" s="1"/>
      <c r="U52" s="1"/>
      <c r="V52" s="1"/>
      <c r="W52" s="1"/>
      <c r="X52" s="1"/>
      <c r="Y52" s="1"/>
      <c r="Z52" s="1"/>
      <c r="AA52" s="1"/>
      <c r="AB52" s="118" t="str">
        <f>L7</f>
        <v>Sep</v>
      </c>
      <c r="AC52" s="118">
        <f>L8</f>
        <v>0</v>
      </c>
      <c r="AD52" s="118">
        <f>L17</f>
        <v>0</v>
      </c>
      <c r="AE52" s="118">
        <f>L8-L17</f>
        <v>0</v>
      </c>
      <c r="AF52" s="1"/>
      <c r="AG52" s="1"/>
      <c r="AH52" s="1"/>
      <c r="AI52" s="1"/>
      <c r="AJ52" s="1"/>
      <c r="AK52" s="1"/>
    </row>
    <row r="53" spans="1:37" ht="13.5" customHeight="1" x14ac:dyDescent="0.15">
      <c r="A53" s="39">
        <f t="shared" si="8"/>
        <v>46</v>
      </c>
      <c r="B53" s="92"/>
      <c r="C53" s="53" t="str">
        <f>IF(AI$26,'Budget By Month'!C52,'Quick Budget'!C52)</f>
        <v>Medical</v>
      </c>
      <c r="D53" s="56">
        <f>January!$AJ40</f>
        <v>0</v>
      </c>
      <c r="E53" s="56">
        <f>February!$AJ40</f>
        <v>0</v>
      </c>
      <c r="F53" s="56">
        <f>March!$AJ40</f>
        <v>0</v>
      </c>
      <c r="G53" s="56">
        <f>April!$AJ40</f>
        <v>0</v>
      </c>
      <c r="H53" s="56">
        <f>May!$AJ40</f>
        <v>0</v>
      </c>
      <c r="I53" s="56">
        <f>June!$AJ40</f>
        <v>0</v>
      </c>
      <c r="J53" s="56">
        <f>July!$AJ40</f>
        <v>0</v>
      </c>
      <c r="K53" s="56">
        <f>August!$AJ40</f>
        <v>0</v>
      </c>
      <c r="L53" s="56">
        <f>September!$AJ40</f>
        <v>0</v>
      </c>
      <c r="M53" s="56">
        <f>October!$AJ40</f>
        <v>0</v>
      </c>
      <c r="N53" s="56">
        <f>November!$AJ40</f>
        <v>0</v>
      </c>
      <c r="O53" s="56">
        <f>December!$AJ40</f>
        <v>0</v>
      </c>
      <c r="P53" s="141">
        <f t="shared" si="14"/>
        <v>0</v>
      </c>
      <c r="Q53" s="24"/>
      <c r="R53" s="1"/>
      <c r="S53" s="1"/>
      <c r="T53" s="1"/>
      <c r="U53" s="1"/>
      <c r="V53" s="1"/>
      <c r="W53" s="1"/>
      <c r="X53" s="1"/>
      <c r="Y53" s="1"/>
      <c r="Z53" s="1"/>
      <c r="AA53" s="1"/>
      <c r="AB53" s="118" t="str">
        <f>M7</f>
        <v>Oct</v>
      </c>
      <c r="AC53" s="118">
        <f>M8</f>
        <v>0</v>
      </c>
      <c r="AD53" s="118">
        <f>M17</f>
        <v>0</v>
      </c>
      <c r="AE53" s="118">
        <f>M8-M17</f>
        <v>0</v>
      </c>
      <c r="AF53" s="1"/>
      <c r="AG53" s="1"/>
      <c r="AH53" s="1"/>
      <c r="AI53" s="1"/>
      <c r="AJ53" s="1"/>
      <c r="AK53" s="1"/>
    </row>
    <row r="54" spans="1:37" ht="13.5" customHeight="1" x14ac:dyDescent="0.15">
      <c r="A54" s="39">
        <f t="shared" si="8"/>
        <v>47</v>
      </c>
      <c r="B54" s="92"/>
      <c r="C54" s="53" t="str">
        <f>IF(AI$26,'Budget By Month'!C53,'Quick Budget'!C53)</f>
        <v>Medication</v>
      </c>
      <c r="D54" s="56">
        <f>January!$AJ41</f>
        <v>0</v>
      </c>
      <c r="E54" s="56">
        <f>February!$AJ41</f>
        <v>0</v>
      </c>
      <c r="F54" s="56">
        <f>March!$AJ41</f>
        <v>0</v>
      </c>
      <c r="G54" s="56">
        <f>April!$AJ41</f>
        <v>0</v>
      </c>
      <c r="H54" s="56">
        <f>May!$AJ41</f>
        <v>0</v>
      </c>
      <c r="I54" s="56">
        <f>June!$AJ41</f>
        <v>0</v>
      </c>
      <c r="J54" s="56">
        <f>July!$AJ41</f>
        <v>0</v>
      </c>
      <c r="K54" s="56">
        <f>August!$AJ41</f>
        <v>0</v>
      </c>
      <c r="L54" s="56">
        <f>September!$AJ41</f>
        <v>0</v>
      </c>
      <c r="M54" s="56">
        <f>October!$AJ41</f>
        <v>0</v>
      </c>
      <c r="N54" s="56">
        <f>November!$AJ41</f>
        <v>0</v>
      </c>
      <c r="O54" s="56">
        <f>December!$AJ41</f>
        <v>0</v>
      </c>
      <c r="P54" s="163">
        <f t="shared" si="14"/>
        <v>0</v>
      </c>
      <c r="Q54" s="24"/>
      <c r="R54" s="1"/>
      <c r="S54" s="1"/>
      <c r="T54" s="1"/>
      <c r="U54" s="1"/>
      <c r="V54" s="1"/>
      <c r="W54" s="1"/>
      <c r="X54" s="1"/>
      <c r="Y54" s="1"/>
      <c r="Z54" s="1"/>
      <c r="AA54" s="1"/>
      <c r="AB54" s="118" t="str">
        <f>N7</f>
        <v>Nov</v>
      </c>
      <c r="AC54" s="118">
        <f>N8</f>
        <v>0</v>
      </c>
      <c r="AD54" s="118">
        <f>N17</f>
        <v>0</v>
      </c>
      <c r="AE54" s="118">
        <f>N8-N17</f>
        <v>0</v>
      </c>
      <c r="AF54" s="1"/>
      <c r="AG54" s="1"/>
      <c r="AH54" s="1"/>
      <c r="AI54" s="1"/>
      <c r="AJ54" s="1"/>
      <c r="AK54" s="1"/>
    </row>
    <row r="55" spans="1:37" ht="13.5" customHeight="1" x14ac:dyDescent="0.15">
      <c r="A55" s="39">
        <f t="shared" si="8"/>
        <v>48</v>
      </c>
      <c r="B55" s="92"/>
      <c r="C55" s="53" t="str">
        <f>IF(AI$26,'Budget By Month'!C54,'Quick Budget'!C54)</f>
        <v>Vision/contacts</v>
      </c>
      <c r="D55" s="56">
        <f>January!$AJ42</f>
        <v>0</v>
      </c>
      <c r="E55" s="56">
        <f>February!$AJ42</f>
        <v>0</v>
      </c>
      <c r="F55" s="56">
        <f>March!$AJ42</f>
        <v>0</v>
      </c>
      <c r="G55" s="56">
        <f>April!$AJ42</f>
        <v>0</v>
      </c>
      <c r="H55" s="56">
        <f>May!$AJ42</f>
        <v>0</v>
      </c>
      <c r="I55" s="56">
        <f>June!$AJ42</f>
        <v>0</v>
      </c>
      <c r="J55" s="56">
        <f>July!$AJ42</f>
        <v>0</v>
      </c>
      <c r="K55" s="56">
        <f>August!$AJ42</f>
        <v>0</v>
      </c>
      <c r="L55" s="56">
        <f>September!$AJ42</f>
        <v>0</v>
      </c>
      <c r="M55" s="56">
        <f>October!$AJ42</f>
        <v>0</v>
      </c>
      <c r="N55" s="56">
        <f>November!$AJ42</f>
        <v>0</v>
      </c>
      <c r="O55" s="56">
        <f>December!$AJ42</f>
        <v>0</v>
      </c>
      <c r="P55" s="146">
        <f t="shared" si="14"/>
        <v>0</v>
      </c>
      <c r="Q55" s="24"/>
      <c r="R55" s="1"/>
      <c r="S55" s="1"/>
      <c r="T55" s="1"/>
      <c r="U55" s="1"/>
      <c r="V55" s="1"/>
      <c r="W55" s="1"/>
      <c r="X55" s="1"/>
      <c r="Y55" s="1"/>
      <c r="Z55" s="1"/>
      <c r="AA55" s="1"/>
      <c r="AB55" s="118" t="str">
        <f>O7</f>
        <v>Dec</v>
      </c>
      <c r="AC55" s="118">
        <f>O8</f>
        <v>0</v>
      </c>
      <c r="AD55" s="118">
        <f>O17</f>
        <v>0</v>
      </c>
      <c r="AE55" s="118">
        <f>O8-O17</f>
        <v>0</v>
      </c>
      <c r="AF55" s="1"/>
      <c r="AG55" s="1"/>
      <c r="AH55" s="1"/>
      <c r="AI55" s="1"/>
      <c r="AJ55" s="1"/>
      <c r="AK55" s="1"/>
    </row>
    <row r="56" spans="1:37" ht="13.5" customHeight="1" x14ac:dyDescent="0.15">
      <c r="A56" s="39">
        <f t="shared" si="8"/>
        <v>49</v>
      </c>
      <c r="B56" s="92"/>
      <c r="C56" s="53" t="str">
        <f>IF(AI$26,'Budget By Month'!C55,'Quick Budget'!C55)</f>
        <v>Life Insurance</v>
      </c>
      <c r="D56" s="56">
        <f>January!$AJ43</f>
        <v>0</v>
      </c>
      <c r="E56" s="56">
        <f>February!$AJ43</f>
        <v>0</v>
      </c>
      <c r="F56" s="56">
        <f>March!$AJ43</f>
        <v>0</v>
      </c>
      <c r="G56" s="56">
        <f>April!$AJ43</f>
        <v>0</v>
      </c>
      <c r="H56" s="56">
        <f>May!$AJ43</f>
        <v>0</v>
      </c>
      <c r="I56" s="56">
        <f>June!$AJ43</f>
        <v>0</v>
      </c>
      <c r="J56" s="56">
        <f>July!$AJ43</f>
        <v>0</v>
      </c>
      <c r="K56" s="56">
        <f>August!$AJ43</f>
        <v>0</v>
      </c>
      <c r="L56" s="56">
        <f>September!$AJ43</f>
        <v>0</v>
      </c>
      <c r="M56" s="56">
        <f>October!$AJ43</f>
        <v>0</v>
      </c>
      <c r="N56" s="56">
        <f>November!$AJ43</f>
        <v>0</v>
      </c>
      <c r="O56" s="56">
        <f>December!$AJ43</f>
        <v>0</v>
      </c>
      <c r="P56" s="61">
        <f t="shared" si="14"/>
        <v>0</v>
      </c>
      <c r="Q56" s="2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3.5" customHeight="1" x14ac:dyDescent="0.15">
      <c r="A57" s="39">
        <f t="shared" si="8"/>
        <v>50</v>
      </c>
      <c r="B57" s="92"/>
      <c r="C57" s="53" t="str">
        <f>IF(AI$26,'Budget By Month'!C56,'Quick Budget'!C56)</f>
        <v>Fisiotherapy</v>
      </c>
      <c r="D57" s="56">
        <f>January!$AJ44</f>
        <v>0</v>
      </c>
      <c r="E57" s="56">
        <f>February!$AJ44</f>
        <v>0</v>
      </c>
      <c r="F57" s="56">
        <f>March!$AJ44</f>
        <v>0</v>
      </c>
      <c r="G57" s="56">
        <f>April!$AJ44</f>
        <v>0</v>
      </c>
      <c r="H57" s="56">
        <f>May!$AJ44</f>
        <v>0</v>
      </c>
      <c r="I57" s="56">
        <f>June!$AJ44</f>
        <v>0</v>
      </c>
      <c r="J57" s="56">
        <f>July!$AJ44</f>
        <v>0</v>
      </c>
      <c r="K57" s="56">
        <f>August!$AJ44</f>
        <v>0</v>
      </c>
      <c r="L57" s="56">
        <f>September!$AJ44</f>
        <v>0</v>
      </c>
      <c r="M57" s="56">
        <f>October!$AJ44</f>
        <v>0</v>
      </c>
      <c r="N57" s="56">
        <f>November!$AJ44</f>
        <v>0</v>
      </c>
      <c r="O57" s="56">
        <f>December!$AJ44</f>
        <v>0</v>
      </c>
      <c r="P57" s="141">
        <f t="shared" si="14"/>
        <v>0</v>
      </c>
      <c r="Q57" s="2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3.5" customHeight="1" x14ac:dyDescent="0.15">
      <c r="A58" s="39">
        <f t="shared" si="8"/>
        <v>51</v>
      </c>
      <c r="B58" s="92"/>
      <c r="C58" s="53" t="str">
        <f>IF(AI$26,'Budget By Month'!C57,'Quick Budget'!C57)</f>
        <v>Other</v>
      </c>
      <c r="D58" s="56">
        <f>January!$AJ45</f>
        <v>0</v>
      </c>
      <c r="E58" s="56">
        <f>February!$AJ45</f>
        <v>0</v>
      </c>
      <c r="F58" s="56">
        <f>March!$AJ45</f>
        <v>0</v>
      </c>
      <c r="G58" s="56">
        <f>April!$AJ45</f>
        <v>0</v>
      </c>
      <c r="H58" s="56">
        <f>May!$AJ45</f>
        <v>0</v>
      </c>
      <c r="I58" s="56">
        <f>June!$AJ45</f>
        <v>0</v>
      </c>
      <c r="J58" s="56">
        <f>July!$AJ45</f>
        <v>0</v>
      </c>
      <c r="K58" s="56">
        <f>August!$AJ45</f>
        <v>0</v>
      </c>
      <c r="L58" s="56">
        <f>September!$AJ45</f>
        <v>0</v>
      </c>
      <c r="M58" s="56">
        <f>October!$AJ45</f>
        <v>0</v>
      </c>
      <c r="N58" s="56">
        <f>November!$AJ45</f>
        <v>0</v>
      </c>
      <c r="O58" s="56">
        <f>December!$AJ45</f>
        <v>0</v>
      </c>
      <c r="P58" s="146">
        <f t="shared" si="14"/>
        <v>0</v>
      </c>
      <c r="Q58" s="24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3.5" customHeight="1" x14ac:dyDescent="0.15">
      <c r="A59" s="39">
        <f t="shared" si="8"/>
        <v>52</v>
      </c>
      <c r="B59" s="92"/>
      <c r="C59" s="110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176"/>
      <c r="Q59" s="2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3.5" customHeight="1" x14ac:dyDescent="0.15">
      <c r="A60" s="39">
        <f t="shared" si="8"/>
        <v>53</v>
      </c>
      <c r="B60" s="247" t="str">
        <f>IF(AI$26,'Budget By Month'!B59,'Quick Budget'!B59)</f>
        <v>Entertainment</v>
      </c>
      <c r="C60" s="228"/>
      <c r="D60" s="88">
        <f t="shared" ref="D60:P60" si="15">SUM(D61:D70)</f>
        <v>0</v>
      </c>
      <c r="E60" s="88">
        <f t="shared" si="15"/>
        <v>0</v>
      </c>
      <c r="F60" s="88">
        <f t="shared" si="15"/>
        <v>0</v>
      </c>
      <c r="G60" s="88">
        <f t="shared" si="15"/>
        <v>0</v>
      </c>
      <c r="H60" s="88">
        <f t="shared" si="15"/>
        <v>0</v>
      </c>
      <c r="I60" s="88">
        <f t="shared" si="15"/>
        <v>0</v>
      </c>
      <c r="J60" s="88">
        <f t="shared" si="15"/>
        <v>0</v>
      </c>
      <c r="K60" s="88">
        <f t="shared" si="15"/>
        <v>0</v>
      </c>
      <c r="L60" s="88">
        <f t="shared" si="15"/>
        <v>0</v>
      </c>
      <c r="M60" s="88">
        <f t="shared" si="15"/>
        <v>0</v>
      </c>
      <c r="N60" s="88">
        <f t="shared" si="15"/>
        <v>0</v>
      </c>
      <c r="O60" s="88">
        <f t="shared" si="15"/>
        <v>0</v>
      </c>
      <c r="P60" s="177">
        <f t="shared" si="15"/>
        <v>0</v>
      </c>
      <c r="Q60" s="2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3.5" customHeight="1" x14ac:dyDescent="0.15">
      <c r="A61" s="39">
        <f t="shared" si="8"/>
        <v>54</v>
      </c>
      <c r="B61" s="92"/>
      <c r="C61" s="53" t="str">
        <f>IF(AI$26,'Budget By Month'!C60,'Quick Budget'!C60)</f>
        <v>Memberships</v>
      </c>
      <c r="D61" s="56">
        <f>January!$AJ48</f>
        <v>0</v>
      </c>
      <c r="E61" s="56">
        <f>February!$AJ48</f>
        <v>0</v>
      </c>
      <c r="F61" s="56">
        <f>March!$AJ48</f>
        <v>0</v>
      </c>
      <c r="G61" s="56">
        <f>April!$AJ48</f>
        <v>0</v>
      </c>
      <c r="H61" s="56">
        <f>May!$AJ48</f>
        <v>0</v>
      </c>
      <c r="I61" s="56">
        <f>June!$AJ48</f>
        <v>0</v>
      </c>
      <c r="J61" s="56">
        <f>July!$AJ48</f>
        <v>0</v>
      </c>
      <c r="K61" s="56">
        <f>August!$AJ48</f>
        <v>0</v>
      </c>
      <c r="L61" s="56">
        <f>September!$AJ48</f>
        <v>0</v>
      </c>
      <c r="M61" s="56">
        <f>October!$AJ48</f>
        <v>0</v>
      </c>
      <c r="N61" s="56">
        <f>November!$AJ48</f>
        <v>0</v>
      </c>
      <c r="O61" s="56">
        <f>December!$AJ48</f>
        <v>0</v>
      </c>
      <c r="P61" s="61">
        <f t="shared" ref="P61:P70" si="16">SUM(D61:O61)</f>
        <v>0</v>
      </c>
      <c r="Q61" s="24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3.5" customHeight="1" x14ac:dyDescent="0.15">
      <c r="A62" s="39">
        <f t="shared" si="8"/>
        <v>55</v>
      </c>
      <c r="B62" s="92"/>
      <c r="C62" s="53" t="str">
        <f>IF(AI$26,'Budget By Month'!C61,'Quick Budget'!C61)</f>
        <v>Dining out</v>
      </c>
      <c r="D62" s="56">
        <f>January!$AJ49</f>
        <v>0</v>
      </c>
      <c r="E62" s="56">
        <f>February!$AJ49</f>
        <v>0</v>
      </c>
      <c r="F62" s="56">
        <f>March!$AJ49</f>
        <v>0</v>
      </c>
      <c r="G62" s="56">
        <f>April!$AJ49</f>
        <v>0</v>
      </c>
      <c r="H62" s="56">
        <f>May!$AJ49</f>
        <v>0</v>
      </c>
      <c r="I62" s="56">
        <f>June!$AJ49</f>
        <v>0</v>
      </c>
      <c r="J62" s="56">
        <f>July!$AJ49</f>
        <v>0</v>
      </c>
      <c r="K62" s="56">
        <f>August!$AJ49</f>
        <v>0</v>
      </c>
      <c r="L62" s="56">
        <f>September!$AJ49</f>
        <v>0</v>
      </c>
      <c r="M62" s="56">
        <f>October!$AJ49</f>
        <v>0</v>
      </c>
      <c r="N62" s="56">
        <f>November!$AJ49</f>
        <v>0</v>
      </c>
      <c r="O62" s="56">
        <f>December!$AJ49</f>
        <v>0</v>
      </c>
      <c r="P62" s="141">
        <f t="shared" si="16"/>
        <v>0</v>
      </c>
      <c r="Q62" s="24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3.5" customHeight="1" x14ac:dyDescent="0.15">
      <c r="A63" s="39">
        <f t="shared" si="8"/>
        <v>56</v>
      </c>
      <c r="B63" s="92"/>
      <c r="C63" s="53" t="str">
        <f>IF(AI$26,'Budget By Month'!C62,'Quick Budget'!C62)</f>
        <v>Lunching out</v>
      </c>
      <c r="D63" s="56">
        <f>January!$AJ50</f>
        <v>0</v>
      </c>
      <c r="E63" s="56">
        <f>February!$AJ50</f>
        <v>0</v>
      </c>
      <c r="F63" s="56">
        <f>March!$AJ50</f>
        <v>0</v>
      </c>
      <c r="G63" s="56">
        <f>April!$AJ50</f>
        <v>0</v>
      </c>
      <c r="H63" s="56">
        <f>May!$AJ50</f>
        <v>0</v>
      </c>
      <c r="I63" s="56">
        <f>June!$AJ50</f>
        <v>0</v>
      </c>
      <c r="J63" s="56">
        <f>July!$AJ50</f>
        <v>0</v>
      </c>
      <c r="K63" s="56">
        <f>August!$AJ50</f>
        <v>0</v>
      </c>
      <c r="L63" s="56">
        <f>September!$AJ50</f>
        <v>0</v>
      </c>
      <c r="M63" s="56">
        <f>October!$AJ50</f>
        <v>0</v>
      </c>
      <c r="N63" s="56">
        <f>November!$AJ50</f>
        <v>0</v>
      </c>
      <c r="O63" s="56">
        <f>December!$AJ50</f>
        <v>0</v>
      </c>
      <c r="P63" s="163">
        <f t="shared" si="16"/>
        <v>0</v>
      </c>
      <c r="Q63" s="24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3.5" customHeight="1" x14ac:dyDescent="0.15">
      <c r="A64" s="39">
        <f t="shared" si="8"/>
        <v>57</v>
      </c>
      <c r="B64" s="92"/>
      <c r="C64" s="53" t="str">
        <f>IF(AI$26,'Budget By Month'!C63,'Quick Budget'!C63)</f>
        <v>Subscriptions</v>
      </c>
      <c r="D64" s="56">
        <f>January!$AJ51</f>
        <v>0</v>
      </c>
      <c r="E64" s="56">
        <f>February!$AJ51</f>
        <v>0</v>
      </c>
      <c r="F64" s="56">
        <f>March!$AJ51</f>
        <v>0</v>
      </c>
      <c r="G64" s="56">
        <f>April!$AJ51</f>
        <v>0</v>
      </c>
      <c r="H64" s="56">
        <f>May!$AJ51</f>
        <v>0</v>
      </c>
      <c r="I64" s="56">
        <f>June!$AJ51</f>
        <v>0</v>
      </c>
      <c r="J64" s="56">
        <f>July!$AJ51</f>
        <v>0</v>
      </c>
      <c r="K64" s="56">
        <f>August!$AJ51</f>
        <v>0</v>
      </c>
      <c r="L64" s="56">
        <f>September!$AJ51</f>
        <v>0</v>
      </c>
      <c r="M64" s="56">
        <f>October!$AJ51</f>
        <v>0</v>
      </c>
      <c r="N64" s="56">
        <f>November!$AJ51</f>
        <v>0</v>
      </c>
      <c r="O64" s="56">
        <f>December!$AJ51</f>
        <v>0</v>
      </c>
      <c r="P64" s="163">
        <f t="shared" si="16"/>
        <v>0</v>
      </c>
      <c r="Q64" s="24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3.5" customHeight="1" x14ac:dyDescent="0.15">
      <c r="A65" s="39">
        <f t="shared" si="8"/>
        <v>58</v>
      </c>
      <c r="B65" s="92"/>
      <c r="C65" s="53" t="str">
        <f>IF(AI$26,'Budget By Month'!C64,'Quick Budget'!C64)</f>
        <v>Movies</v>
      </c>
      <c r="D65" s="56">
        <f>January!$AJ52</f>
        <v>0</v>
      </c>
      <c r="E65" s="56">
        <f>February!$AJ52</f>
        <v>0</v>
      </c>
      <c r="F65" s="56">
        <f>March!$AJ52</f>
        <v>0</v>
      </c>
      <c r="G65" s="56">
        <f>April!$AJ52</f>
        <v>0</v>
      </c>
      <c r="H65" s="56">
        <f>May!$AJ52</f>
        <v>0</v>
      </c>
      <c r="I65" s="56">
        <f>June!$AJ52</f>
        <v>0</v>
      </c>
      <c r="J65" s="56">
        <f>July!$AJ52</f>
        <v>0</v>
      </c>
      <c r="K65" s="56">
        <f>August!$AJ52</f>
        <v>0</v>
      </c>
      <c r="L65" s="56">
        <f>September!$AJ52</f>
        <v>0</v>
      </c>
      <c r="M65" s="56">
        <f>October!$AJ52</f>
        <v>0</v>
      </c>
      <c r="N65" s="56">
        <f>November!$AJ52</f>
        <v>0</v>
      </c>
      <c r="O65" s="56">
        <f>December!$AJ52</f>
        <v>0</v>
      </c>
      <c r="P65" s="163">
        <f t="shared" si="16"/>
        <v>0</v>
      </c>
      <c r="Q65" s="24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3.5" customHeight="1" x14ac:dyDescent="0.15">
      <c r="A66" s="39">
        <f t="shared" si="8"/>
        <v>59</v>
      </c>
      <c r="B66" s="92"/>
      <c r="C66" s="53" t="str">
        <f>IF(AI$26,'Budget By Month'!C65,'Quick Budget'!C65)</f>
        <v>Music</v>
      </c>
      <c r="D66" s="56">
        <f>January!$AJ53</f>
        <v>0</v>
      </c>
      <c r="E66" s="56">
        <f>February!$AJ53</f>
        <v>0</v>
      </c>
      <c r="F66" s="56">
        <f>March!$AJ53</f>
        <v>0</v>
      </c>
      <c r="G66" s="56">
        <f>April!$AJ53</f>
        <v>0</v>
      </c>
      <c r="H66" s="56">
        <f>May!$AJ53</f>
        <v>0</v>
      </c>
      <c r="I66" s="56">
        <f>June!$AJ53</f>
        <v>0</v>
      </c>
      <c r="J66" s="56">
        <f>July!$AJ53</f>
        <v>0</v>
      </c>
      <c r="K66" s="56">
        <f>August!$AJ53</f>
        <v>0</v>
      </c>
      <c r="L66" s="56">
        <f>September!$AJ53</f>
        <v>0</v>
      </c>
      <c r="M66" s="56">
        <f>October!$AJ53</f>
        <v>0</v>
      </c>
      <c r="N66" s="56">
        <f>November!$AJ53</f>
        <v>0</v>
      </c>
      <c r="O66" s="56">
        <f>December!$AJ53</f>
        <v>0</v>
      </c>
      <c r="P66" s="163">
        <f t="shared" si="16"/>
        <v>0</v>
      </c>
      <c r="Q66" s="24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3.5" customHeight="1" x14ac:dyDescent="0.15">
      <c r="A67" s="39">
        <f t="shared" si="8"/>
        <v>60</v>
      </c>
      <c r="B67" s="92"/>
      <c r="C67" s="53" t="str">
        <f>IF(AI$26,'Budget By Month'!C66,'Quick Budget'!C66)</f>
        <v>Hobbies</v>
      </c>
      <c r="D67" s="56">
        <f>January!$AJ54</f>
        <v>0</v>
      </c>
      <c r="E67" s="56">
        <f>February!$AJ54</f>
        <v>0</v>
      </c>
      <c r="F67" s="56">
        <f>March!$AJ54</f>
        <v>0</v>
      </c>
      <c r="G67" s="56">
        <f>April!$AJ54</f>
        <v>0</v>
      </c>
      <c r="H67" s="56">
        <f>May!$AJ54</f>
        <v>0</v>
      </c>
      <c r="I67" s="56">
        <f>June!$AJ54</f>
        <v>0</v>
      </c>
      <c r="J67" s="56">
        <f>July!$AJ54</f>
        <v>0</v>
      </c>
      <c r="K67" s="56">
        <f>August!$AJ54</f>
        <v>0</v>
      </c>
      <c r="L67" s="56">
        <f>September!$AJ54</f>
        <v>0</v>
      </c>
      <c r="M67" s="56">
        <f>October!$AJ54</f>
        <v>0</v>
      </c>
      <c r="N67" s="56">
        <f>November!$AJ54</f>
        <v>0</v>
      </c>
      <c r="O67" s="56">
        <f>December!$AJ54</f>
        <v>0</v>
      </c>
      <c r="P67" s="146">
        <f t="shared" si="16"/>
        <v>0</v>
      </c>
      <c r="Q67" s="24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3.5" customHeight="1" x14ac:dyDescent="0.15">
      <c r="A68" s="39">
        <f t="shared" si="8"/>
        <v>61</v>
      </c>
      <c r="B68" s="92"/>
      <c r="C68" s="53" t="str">
        <f>IF(AI$26,'Budget By Month'!C67,'Quick Budget'!C67)</f>
        <v>Travel/ Vacation</v>
      </c>
      <c r="D68" s="56">
        <f>January!$AJ55</f>
        <v>0</v>
      </c>
      <c r="E68" s="56">
        <f>February!$AJ55</f>
        <v>0</v>
      </c>
      <c r="F68" s="56">
        <f>March!$AJ55</f>
        <v>0</v>
      </c>
      <c r="G68" s="56">
        <f>April!$AJ55</f>
        <v>0</v>
      </c>
      <c r="H68" s="56">
        <f>May!$AJ55</f>
        <v>0</v>
      </c>
      <c r="I68" s="56">
        <f>June!$AJ55</f>
        <v>0</v>
      </c>
      <c r="J68" s="56">
        <f>July!$AJ55</f>
        <v>0</v>
      </c>
      <c r="K68" s="56">
        <f>August!$AJ55</f>
        <v>0</v>
      </c>
      <c r="L68" s="56">
        <f>September!$AJ55</f>
        <v>0</v>
      </c>
      <c r="M68" s="56">
        <f>October!$AJ55</f>
        <v>0</v>
      </c>
      <c r="N68" s="56">
        <f>November!$AJ55</f>
        <v>0</v>
      </c>
      <c r="O68" s="56">
        <f>December!$AJ55</f>
        <v>0</v>
      </c>
      <c r="P68" s="61">
        <f t="shared" si="16"/>
        <v>0</v>
      </c>
      <c r="Q68" s="24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3.5" customHeight="1" x14ac:dyDescent="0.15">
      <c r="A69" s="39">
        <f t="shared" si="8"/>
        <v>62</v>
      </c>
      <c r="B69" s="92"/>
      <c r="C69" s="53" t="str">
        <f>IF(AI$26,'Budget By Month'!C68,'Quick Budget'!C68)</f>
        <v>Events</v>
      </c>
      <c r="D69" s="56">
        <f>January!$AJ56</f>
        <v>0</v>
      </c>
      <c r="E69" s="56">
        <f>February!$AJ56</f>
        <v>0</v>
      </c>
      <c r="F69" s="56">
        <f>March!$AJ56</f>
        <v>0</v>
      </c>
      <c r="G69" s="56">
        <f>April!$AJ56</f>
        <v>0</v>
      </c>
      <c r="H69" s="56">
        <f>May!$AJ56</f>
        <v>0</v>
      </c>
      <c r="I69" s="56">
        <f>June!$AJ56</f>
        <v>0</v>
      </c>
      <c r="J69" s="56">
        <f>July!$AJ56</f>
        <v>0</v>
      </c>
      <c r="K69" s="56">
        <f>August!$AJ56</f>
        <v>0</v>
      </c>
      <c r="L69" s="56">
        <f>September!$AJ56</f>
        <v>0</v>
      </c>
      <c r="M69" s="56">
        <f>October!$AJ56</f>
        <v>0</v>
      </c>
      <c r="N69" s="56">
        <f>November!$AJ56</f>
        <v>0</v>
      </c>
      <c r="O69" s="56">
        <f>December!$AJ56</f>
        <v>0</v>
      </c>
      <c r="P69" s="61">
        <f t="shared" si="16"/>
        <v>0</v>
      </c>
      <c r="Q69" s="24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3.5" customHeight="1" x14ac:dyDescent="0.15">
      <c r="A70" s="39">
        <f t="shared" si="8"/>
        <v>63</v>
      </c>
      <c r="B70" s="92"/>
      <c r="C70" s="53" t="str">
        <f>IF(AI$26,'Budget By Month'!C69,'Quick Budget'!C69)</f>
        <v>other</v>
      </c>
      <c r="D70" s="56">
        <f>January!$AJ57</f>
        <v>0</v>
      </c>
      <c r="E70" s="56">
        <f>February!$AJ57</f>
        <v>0</v>
      </c>
      <c r="F70" s="56">
        <f>March!$AJ57</f>
        <v>0</v>
      </c>
      <c r="G70" s="56">
        <f>April!$AJ57</f>
        <v>0</v>
      </c>
      <c r="H70" s="56">
        <f>May!$AJ57</f>
        <v>0</v>
      </c>
      <c r="I70" s="56">
        <f>June!$AJ57</f>
        <v>0</v>
      </c>
      <c r="J70" s="56">
        <f>July!$AJ57</f>
        <v>0</v>
      </c>
      <c r="K70" s="56">
        <f>August!$AJ57</f>
        <v>0</v>
      </c>
      <c r="L70" s="56">
        <f>September!$AJ57</f>
        <v>0</v>
      </c>
      <c r="M70" s="56">
        <f>October!$AJ57</f>
        <v>0</v>
      </c>
      <c r="N70" s="56">
        <f>November!$AJ57</f>
        <v>0</v>
      </c>
      <c r="O70" s="56">
        <f>December!$AJ57</f>
        <v>0</v>
      </c>
      <c r="P70" s="61">
        <f t="shared" si="16"/>
        <v>0</v>
      </c>
      <c r="Q70" s="24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3.5" customHeight="1" x14ac:dyDescent="0.15">
      <c r="A71" s="39">
        <f t="shared" si="8"/>
        <v>64</v>
      </c>
      <c r="B71" s="92"/>
      <c r="C71" s="110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129"/>
      <c r="Q71" s="24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3.5" customHeight="1" x14ac:dyDescent="0.15">
      <c r="A72" s="39">
        <f t="shared" si="8"/>
        <v>65</v>
      </c>
      <c r="B72" s="247" t="str">
        <f>IF(AI$26,'Budget By Month'!B71,'Quick Budget'!B71)</f>
        <v>Miscellaneous</v>
      </c>
      <c r="C72" s="228"/>
      <c r="D72" s="88">
        <f t="shared" ref="D72:P72" si="17">SUM(D73:D84)</f>
        <v>0</v>
      </c>
      <c r="E72" s="88">
        <f t="shared" si="17"/>
        <v>0</v>
      </c>
      <c r="F72" s="88">
        <f t="shared" si="17"/>
        <v>0</v>
      </c>
      <c r="G72" s="88">
        <f t="shared" si="17"/>
        <v>0</v>
      </c>
      <c r="H72" s="88">
        <f t="shared" si="17"/>
        <v>0</v>
      </c>
      <c r="I72" s="88">
        <f t="shared" si="17"/>
        <v>0</v>
      </c>
      <c r="J72" s="88">
        <f t="shared" si="17"/>
        <v>0</v>
      </c>
      <c r="K72" s="88">
        <f t="shared" si="17"/>
        <v>0</v>
      </c>
      <c r="L72" s="88">
        <f t="shared" si="17"/>
        <v>0</v>
      </c>
      <c r="M72" s="88">
        <f t="shared" si="17"/>
        <v>0</v>
      </c>
      <c r="N72" s="88">
        <f t="shared" si="17"/>
        <v>0</v>
      </c>
      <c r="O72" s="88">
        <f t="shared" si="17"/>
        <v>0</v>
      </c>
      <c r="P72" s="177">
        <f t="shared" si="17"/>
        <v>0</v>
      </c>
      <c r="Q72" s="24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3.5" customHeight="1" x14ac:dyDescent="0.15">
      <c r="A73" s="39">
        <f t="shared" si="8"/>
        <v>66</v>
      </c>
      <c r="B73" s="92"/>
      <c r="C73" s="53" t="str">
        <f>IF(AI$26,'Budget By Month'!C72,'Quick Budget'!C72)</f>
        <v>Dry Cleaning</v>
      </c>
      <c r="D73" s="54">
        <v>0</v>
      </c>
      <c r="E73" s="56">
        <f>February!$AJ60</f>
        <v>0</v>
      </c>
      <c r="F73" s="56">
        <f>March!$AJ60</f>
        <v>0</v>
      </c>
      <c r="G73" s="56">
        <f>April!$AJ60</f>
        <v>0</v>
      </c>
      <c r="H73" s="56">
        <f>May!$AJ60</f>
        <v>0</v>
      </c>
      <c r="I73" s="56">
        <f>June!$AJ60</f>
        <v>0</v>
      </c>
      <c r="J73" s="56">
        <f>July!$AJ60</f>
        <v>0</v>
      </c>
      <c r="K73" s="56">
        <f>August!$AJ60</f>
        <v>0</v>
      </c>
      <c r="L73" s="56">
        <f>September!$AJ60</f>
        <v>0</v>
      </c>
      <c r="M73" s="56">
        <f>October!$AJ60</f>
        <v>0</v>
      </c>
      <c r="N73" s="56">
        <f>November!$AJ60</f>
        <v>0</v>
      </c>
      <c r="O73" s="56">
        <f>December!$AJ60</f>
        <v>0</v>
      </c>
      <c r="P73" s="61">
        <f t="shared" ref="P73:P84" si="18">SUM(D73:O73)</f>
        <v>0</v>
      </c>
      <c r="Q73" s="24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3.5" customHeight="1" x14ac:dyDescent="0.15">
      <c r="A74" s="39">
        <f t="shared" si="8"/>
        <v>67</v>
      </c>
      <c r="B74" s="92"/>
      <c r="C74" s="53" t="str">
        <f>IF(AI$26,'Budget By Month'!C73,'Quick Budget'!C73)</f>
        <v>New Clothes</v>
      </c>
      <c r="D74" s="54">
        <v>0</v>
      </c>
      <c r="E74" s="56">
        <f>February!$AJ61</f>
        <v>0</v>
      </c>
      <c r="F74" s="56">
        <f>March!$AJ61</f>
        <v>0</v>
      </c>
      <c r="G74" s="56">
        <f>April!$AJ61</f>
        <v>0</v>
      </c>
      <c r="H74" s="56">
        <f>May!$AJ61</f>
        <v>0</v>
      </c>
      <c r="I74" s="56">
        <f>June!$AJ61</f>
        <v>0</v>
      </c>
      <c r="J74" s="56">
        <f>July!$AJ61</f>
        <v>0</v>
      </c>
      <c r="K74" s="56">
        <f>August!$AJ61</f>
        <v>0</v>
      </c>
      <c r="L74" s="56">
        <f>September!$AJ61</f>
        <v>0</v>
      </c>
      <c r="M74" s="56">
        <f>October!$AJ61</f>
        <v>0</v>
      </c>
      <c r="N74" s="56">
        <f>November!$AJ61</f>
        <v>0</v>
      </c>
      <c r="O74" s="56">
        <f>December!$AJ61</f>
        <v>0</v>
      </c>
      <c r="P74" s="141">
        <f t="shared" si="18"/>
        <v>0</v>
      </c>
      <c r="Q74" s="24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3.5" customHeight="1" x14ac:dyDescent="0.15">
      <c r="A75" s="39">
        <f t="shared" si="8"/>
        <v>68</v>
      </c>
      <c r="B75" s="92"/>
      <c r="C75" s="53" t="str">
        <f>IF(AI$26,'Budget By Month'!C74,'Quick Budget'!C74)</f>
        <v>Donations</v>
      </c>
      <c r="D75" s="54">
        <v>0</v>
      </c>
      <c r="E75" s="56">
        <f>February!$AJ62</f>
        <v>0</v>
      </c>
      <c r="F75" s="56">
        <f>March!$AJ62</f>
        <v>0</v>
      </c>
      <c r="G75" s="56">
        <f>April!$AJ62</f>
        <v>0</v>
      </c>
      <c r="H75" s="56">
        <f>May!$AJ62</f>
        <v>0</v>
      </c>
      <c r="I75" s="56">
        <f>June!$AJ62</f>
        <v>0</v>
      </c>
      <c r="J75" s="56">
        <f>July!$AJ62</f>
        <v>0</v>
      </c>
      <c r="K75" s="56">
        <f>August!$AJ62</f>
        <v>0</v>
      </c>
      <c r="L75" s="56">
        <f>September!$AJ62</f>
        <v>0</v>
      </c>
      <c r="M75" s="56">
        <f>October!$AJ62</f>
        <v>0</v>
      </c>
      <c r="N75" s="56">
        <f>November!$AJ62</f>
        <v>0</v>
      </c>
      <c r="O75" s="56">
        <f>December!$AJ62</f>
        <v>0</v>
      </c>
      <c r="P75" s="163">
        <f t="shared" si="18"/>
        <v>0</v>
      </c>
      <c r="Q75" s="24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3.5" customHeight="1" x14ac:dyDescent="0.15">
      <c r="A76" s="39">
        <f t="shared" si="8"/>
        <v>69</v>
      </c>
      <c r="B76" s="92"/>
      <c r="C76" s="53" t="str">
        <f>IF(AI$26,'Budget By Month'!C75,'Quick Budget'!C75)</f>
        <v>Child Care</v>
      </c>
      <c r="D76" s="54">
        <v>0</v>
      </c>
      <c r="E76" s="56">
        <f>February!$AJ63</f>
        <v>0</v>
      </c>
      <c r="F76" s="56">
        <f>March!$AJ63</f>
        <v>0</v>
      </c>
      <c r="G76" s="56">
        <f>April!$AJ63</f>
        <v>0</v>
      </c>
      <c r="H76" s="56">
        <f>May!$AJ63</f>
        <v>0</v>
      </c>
      <c r="I76" s="56">
        <f>June!$AJ63</f>
        <v>0</v>
      </c>
      <c r="J76" s="56">
        <f>July!$AJ63</f>
        <v>0</v>
      </c>
      <c r="K76" s="56">
        <f>August!$AJ63</f>
        <v>0</v>
      </c>
      <c r="L76" s="56">
        <f>September!$AJ63</f>
        <v>0</v>
      </c>
      <c r="M76" s="56">
        <f>October!$AJ63</f>
        <v>0</v>
      </c>
      <c r="N76" s="56">
        <f>November!$AJ63</f>
        <v>0</v>
      </c>
      <c r="O76" s="56">
        <f>December!$AJ63</f>
        <v>0</v>
      </c>
      <c r="P76" s="163">
        <f t="shared" si="18"/>
        <v>0</v>
      </c>
      <c r="Q76" s="24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3.5" customHeight="1" x14ac:dyDescent="0.15">
      <c r="A77" s="39">
        <f t="shared" si="8"/>
        <v>70</v>
      </c>
      <c r="B77" s="92"/>
      <c r="C77" s="53" t="str">
        <f>IF(AI$26,'Budget By Month'!C76,'Quick Budget'!C76)</f>
        <v>Tuition</v>
      </c>
      <c r="D77" s="54">
        <v>0</v>
      </c>
      <c r="E77" s="56">
        <f>February!$AJ64</f>
        <v>0</v>
      </c>
      <c r="F77" s="56">
        <f>March!$AJ64</f>
        <v>0</v>
      </c>
      <c r="G77" s="56">
        <f>April!$AJ64</f>
        <v>0</v>
      </c>
      <c r="H77" s="56">
        <f>May!$AJ64</f>
        <v>0</v>
      </c>
      <c r="I77" s="56">
        <f>June!$AJ64</f>
        <v>0</v>
      </c>
      <c r="J77" s="56">
        <f>July!$AJ64</f>
        <v>0</v>
      </c>
      <c r="K77" s="56">
        <f>August!$AJ64</f>
        <v>0</v>
      </c>
      <c r="L77" s="56">
        <f>September!$AJ64</f>
        <v>0</v>
      </c>
      <c r="M77" s="56">
        <f>October!$AJ64</f>
        <v>0</v>
      </c>
      <c r="N77" s="56">
        <f>November!$AJ64</f>
        <v>0</v>
      </c>
      <c r="O77" s="56">
        <f>December!$AJ64</f>
        <v>0</v>
      </c>
      <c r="P77" s="163">
        <f t="shared" si="18"/>
        <v>0</v>
      </c>
      <c r="Q77" s="24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3.5" customHeight="1" x14ac:dyDescent="0.15">
      <c r="A78" s="39">
        <f t="shared" si="8"/>
        <v>71</v>
      </c>
      <c r="B78" s="92"/>
      <c r="C78" s="53" t="str">
        <f>IF(AI$26,'Budget By Month'!C77,'Quick Budget'!C77)</f>
        <v>College Loans</v>
      </c>
      <c r="D78" s="54">
        <v>0</v>
      </c>
      <c r="E78" s="56">
        <f>February!$AJ65</f>
        <v>0</v>
      </c>
      <c r="F78" s="56">
        <f>March!$AJ65</f>
        <v>0</v>
      </c>
      <c r="G78" s="56">
        <f>April!$AJ65</f>
        <v>0</v>
      </c>
      <c r="H78" s="56">
        <f>May!$AJ65</f>
        <v>0</v>
      </c>
      <c r="I78" s="56">
        <f>June!$AJ65</f>
        <v>0</v>
      </c>
      <c r="J78" s="56">
        <f>July!$AJ65</f>
        <v>0</v>
      </c>
      <c r="K78" s="56">
        <f>August!$AJ65</f>
        <v>0</v>
      </c>
      <c r="L78" s="56">
        <f>September!$AJ65</f>
        <v>0</v>
      </c>
      <c r="M78" s="56">
        <f>October!$AJ65</f>
        <v>0</v>
      </c>
      <c r="N78" s="56">
        <f>November!$AJ65</f>
        <v>0</v>
      </c>
      <c r="O78" s="56">
        <f>December!$AJ65</f>
        <v>0</v>
      </c>
      <c r="P78" s="163">
        <f t="shared" si="18"/>
        <v>0</v>
      </c>
      <c r="Q78" s="24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3.5" customHeight="1" x14ac:dyDescent="0.15">
      <c r="A79" s="39">
        <f t="shared" si="8"/>
        <v>72</v>
      </c>
      <c r="B79" s="92"/>
      <c r="C79" s="53" t="str">
        <f>IF(AI$26,'Budget By Month'!C78,'Quick Budget'!C78)</f>
        <v>Pocket Money</v>
      </c>
      <c r="D79" s="54">
        <v>0</v>
      </c>
      <c r="E79" s="56">
        <f>February!$AJ66</f>
        <v>0</v>
      </c>
      <c r="F79" s="56">
        <f>March!$AJ66</f>
        <v>0</v>
      </c>
      <c r="G79" s="56">
        <f>April!$AJ66</f>
        <v>0</v>
      </c>
      <c r="H79" s="56">
        <f>May!$AJ66</f>
        <v>0</v>
      </c>
      <c r="I79" s="56">
        <f>June!$AJ66</f>
        <v>0</v>
      </c>
      <c r="J79" s="56">
        <f>July!$AJ66</f>
        <v>0</v>
      </c>
      <c r="K79" s="56">
        <f>August!$AJ66</f>
        <v>0</v>
      </c>
      <c r="L79" s="56">
        <f>September!$AJ66</f>
        <v>0</v>
      </c>
      <c r="M79" s="56">
        <f>October!$AJ66</f>
        <v>0</v>
      </c>
      <c r="N79" s="56">
        <f>November!$AJ66</f>
        <v>0</v>
      </c>
      <c r="O79" s="56">
        <f>December!$AJ66</f>
        <v>0</v>
      </c>
      <c r="P79" s="163">
        <f t="shared" si="18"/>
        <v>0</v>
      </c>
      <c r="Q79" s="24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3.5" customHeight="1" x14ac:dyDescent="0.15">
      <c r="A80" s="39">
        <f t="shared" si="8"/>
        <v>73</v>
      </c>
      <c r="B80" s="92"/>
      <c r="C80" s="53" t="str">
        <f>IF(AI$26,'Budget By Month'!C79,'Quick Budget'!C79)</f>
        <v>Gifts</v>
      </c>
      <c r="D80" s="54">
        <v>0</v>
      </c>
      <c r="E80" s="56">
        <f>February!$AJ67</f>
        <v>0</v>
      </c>
      <c r="F80" s="56">
        <f>March!$AJ67</f>
        <v>0</v>
      </c>
      <c r="G80" s="56">
        <f>April!$AJ67</f>
        <v>0</v>
      </c>
      <c r="H80" s="56">
        <f>May!$AJ67</f>
        <v>0</v>
      </c>
      <c r="I80" s="56">
        <f>June!$AJ67</f>
        <v>0</v>
      </c>
      <c r="J80" s="56">
        <f>July!$AJ67</f>
        <v>0</v>
      </c>
      <c r="K80" s="56">
        <f>August!$AJ67</f>
        <v>0</v>
      </c>
      <c r="L80" s="56">
        <f>September!$AJ67</f>
        <v>0</v>
      </c>
      <c r="M80" s="56">
        <f>October!$AJ67</f>
        <v>0</v>
      </c>
      <c r="N80" s="56">
        <f>November!$AJ67</f>
        <v>0</v>
      </c>
      <c r="O80" s="56">
        <f>December!$AJ67</f>
        <v>0</v>
      </c>
      <c r="P80" s="146">
        <f t="shared" si="18"/>
        <v>0</v>
      </c>
      <c r="Q80" s="24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3.5" customHeight="1" x14ac:dyDescent="0.15">
      <c r="A81" s="39">
        <f t="shared" si="8"/>
        <v>74</v>
      </c>
      <c r="B81" s="92"/>
      <c r="C81" s="53" t="str">
        <f>IF(AI$26,'Budget By Month'!C80,'Quick Budget'!C80)</f>
        <v>Credit Card</v>
      </c>
      <c r="D81" s="54">
        <v>0</v>
      </c>
      <c r="E81" s="56">
        <f>February!$AJ68</f>
        <v>0</v>
      </c>
      <c r="F81" s="56">
        <f>March!$AJ68</f>
        <v>0</v>
      </c>
      <c r="G81" s="56">
        <f>April!$AJ68</f>
        <v>0</v>
      </c>
      <c r="H81" s="56">
        <f>May!$AJ68</f>
        <v>0</v>
      </c>
      <c r="I81" s="56">
        <f>June!$AJ68</f>
        <v>0</v>
      </c>
      <c r="J81" s="56">
        <f>July!$AJ68</f>
        <v>0</v>
      </c>
      <c r="K81" s="56">
        <f>August!$AJ68</f>
        <v>0</v>
      </c>
      <c r="L81" s="56">
        <f>September!$AJ68</f>
        <v>0</v>
      </c>
      <c r="M81" s="56">
        <f>October!$AJ68</f>
        <v>0</v>
      </c>
      <c r="N81" s="56">
        <f>November!$AJ68</f>
        <v>0</v>
      </c>
      <c r="O81" s="56">
        <f>December!$AJ68</f>
        <v>0</v>
      </c>
      <c r="P81" s="61">
        <f t="shared" si="18"/>
        <v>0</v>
      </c>
      <c r="Q81" s="24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3.5" customHeight="1" x14ac:dyDescent="0.15">
      <c r="A82" s="39">
        <f t="shared" si="8"/>
        <v>75</v>
      </c>
      <c r="B82" s="92"/>
      <c r="C82" s="53" t="str">
        <f>IF(AI$26,'Budget By Month'!C81,'Quick Budget'!C81)</f>
        <v>other</v>
      </c>
      <c r="D82" s="54">
        <v>0</v>
      </c>
      <c r="E82" s="56">
        <f>February!$AJ69</f>
        <v>0</v>
      </c>
      <c r="F82" s="56">
        <f>March!$AJ69</f>
        <v>0</v>
      </c>
      <c r="G82" s="56">
        <f>April!$AJ69</f>
        <v>0</v>
      </c>
      <c r="H82" s="56">
        <f>May!$AJ69</f>
        <v>0</v>
      </c>
      <c r="I82" s="56">
        <f>June!$AJ69</f>
        <v>0</v>
      </c>
      <c r="J82" s="56">
        <f>July!$AJ69</f>
        <v>0</v>
      </c>
      <c r="K82" s="56">
        <f>August!$AJ69</f>
        <v>0</v>
      </c>
      <c r="L82" s="56">
        <f>September!$AJ69</f>
        <v>0</v>
      </c>
      <c r="M82" s="56">
        <f>October!$AJ69</f>
        <v>0</v>
      </c>
      <c r="N82" s="56">
        <f>November!$AJ69</f>
        <v>0</v>
      </c>
      <c r="O82" s="56">
        <f>December!$AJ69</f>
        <v>0</v>
      </c>
      <c r="P82" s="61">
        <f t="shared" si="18"/>
        <v>0</v>
      </c>
      <c r="Q82" s="24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3.5" customHeight="1" x14ac:dyDescent="0.15">
      <c r="A83" s="39">
        <f t="shared" si="8"/>
        <v>76</v>
      </c>
      <c r="B83" s="92"/>
      <c r="C83" s="53" t="str">
        <f>IF(AI$26,'Budget By Month'!C82,'Quick Budget'!C82)</f>
        <v>other</v>
      </c>
      <c r="D83" s="54">
        <v>0</v>
      </c>
      <c r="E83" s="56">
        <f>February!$AJ70</f>
        <v>0</v>
      </c>
      <c r="F83" s="56">
        <f>March!$AJ70</f>
        <v>0</v>
      </c>
      <c r="G83" s="56">
        <f>April!$AJ70</f>
        <v>0</v>
      </c>
      <c r="H83" s="56">
        <f>May!$AJ70</f>
        <v>0</v>
      </c>
      <c r="I83" s="56">
        <f>June!$AJ70</f>
        <v>0</v>
      </c>
      <c r="J83" s="56">
        <f>July!$AJ70</f>
        <v>0</v>
      </c>
      <c r="K83" s="56">
        <f>August!$AJ70</f>
        <v>0</v>
      </c>
      <c r="L83" s="56">
        <f>September!$AJ70</f>
        <v>0</v>
      </c>
      <c r="M83" s="56">
        <f>October!$AJ70</f>
        <v>0</v>
      </c>
      <c r="N83" s="56">
        <f>November!$AJ70</f>
        <v>0</v>
      </c>
      <c r="O83" s="56">
        <f>December!$AJ70</f>
        <v>0</v>
      </c>
      <c r="P83" s="141">
        <f t="shared" si="18"/>
        <v>0</v>
      </c>
      <c r="Q83" s="24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3.5" customHeight="1" x14ac:dyDescent="0.15">
      <c r="A84" s="39">
        <f t="shared" si="8"/>
        <v>77</v>
      </c>
      <c r="B84" s="92"/>
      <c r="C84" s="53" t="str">
        <f>IF(AI$26,'Budget By Month'!C83,'Quick Budget'!C83)</f>
        <v>other</v>
      </c>
      <c r="D84" s="54">
        <v>0</v>
      </c>
      <c r="E84" s="56">
        <f>February!$AJ71</f>
        <v>0</v>
      </c>
      <c r="F84" s="56">
        <f>March!$AJ71</f>
        <v>0</v>
      </c>
      <c r="G84" s="56">
        <f>April!$AJ71</f>
        <v>0</v>
      </c>
      <c r="H84" s="56">
        <f>May!$AJ71</f>
        <v>0</v>
      </c>
      <c r="I84" s="56">
        <f>June!$AJ71</f>
        <v>0</v>
      </c>
      <c r="J84" s="56">
        <f>July!$AJ71</f>
        <v>0</v>
      </c>
      <c r="K84" s="56">
        <f>August!$AJ71</f>
        <v>0</v>
      </c>
      <c r="L84" s="56">
        <f>September!$AJ71</f>
        <v>0</v>
      </c>
      <c r="M84" s="56">
        <f>October!$AJ71</f>
        <v>0</v>
      </c>
      <c r="N84" s="56">
        <f>November!$AJ71</f>
        <v>0</v>
      </c>
      <c r="O84" s="56">
        <f>December!$AJ71</f>
        <v>0</v>
      </c>
      <c r="P84" s="146">
        <f t="shared" si="18"/>
        <v>0</v>
      </c>
      <c r="Q84" s="24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3.5" customHeight="1" x14ac:dyDescent="0.15">
      <c r="A85" s="45"/>
      <c r="B85" s="130"/>
      <c r="C85" s="65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7"/>
      <c r="Q85" s="24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0.75" customHeight="1" x14ac:dyDescent="0.15">
      <c r="A86" s="1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178"/>
      <c r="P86" s="179"/>
      <c r="Q86" s="24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3.5" customHeight="1" x14ac:dyDescent="0.15">
      <c r="A87" s="1"/>
      <c r="B87" s="10"/>
      <c r="C87" s="10"/>
      <c r="D87" s="180">
        <f>D17-IF($AI$26,HLOOKUP(D7,BUDGETM,10,FALSE),'Quick Budget'!$G16)</f>
        <v>100</v>
      </c>
      <c r="E87" s="180">
        <f>E17-IF($AI$26,HLOOKUP(E7,BUDGETM,10,FALSE),'Quick Budget'!$G16)</f>
        <v>-200</v>
      </c>
      <c r="F87" s="180">
        <f>F17-IF($AI$26,HLOOKUP(F7,BUDGETM,10,FALSE),'Quick Budget'!$G16)</f>
        <v>-200</v>
      </c>
      <c r="G87" s="180">
        <f>G17-IF($AI$26,HLOOKUP(G7,BUDGETM,10,FALSE),'Quick Budget'!$G16)</f>
        <v>-200</v>
      </c>
      <c r="H87" s="181">
        <f>H17-IF($AI$26,HLOOKUP(H7,BUDGETM,10,FALSE),'Quick Budget'!$G16)</f>
        <v>-200</v>
      </c>
      <c r="I87" s="181">
        <f>I17-IF($AI$26,HLOOKUP(I7,BUDGETM,10,FALSE),'Quick Budget'!$G16)</f>
        <v>-200</v>
      </c>
      <c r="J87" s="181">
        <f>J17-IF($AI$26,HLOOKUP(J7,BUDGETM,10,FALSE),'Quick Budget'!$G16)</f>
        <v>-200</v>
      </c>
      <c r="K87" s="181">
        <f>K17-IF($AI$26,HLOOKUP(K7,BUDGETM,10,FALSE),'Quick Budget'!$G16)</f>
        <v>-200</v>
      </c>
      <c r="L87" s="181">
        <f>L17-IF($AI$26,HLOOKUP(L7,BUDGETM,10,FALSE),'Quick Budget'!$G16)</f>
        <v>-200</v>
      </c>
      <c r="M87" s="181">
        <f>M17-IF($AI$26,HLOOKUP(M7,BUDGETM,10,FALSE),'Quick Budget'!$G16)</f>
        <v>-200</v>
      </c>
      <c r="N87" s="181">
        <f>N17-IF($AI$26,HLOOKUP(N7,BUDGETM,10,FALSE),'Quick Budget'!$G16)</f>
        <v>-200</v>
      </c>
      <c r="O87" s="181">
        <f>O17-IF($AI$26,HLOOKUP(O7,BUDGETM,10,FALSE),'Quick Budget'!$G16)</f>
        <v>-200</v>
      </c>
      <c r="P87" s="10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3.5" customHeight="1" x14ac:dyDescent="0.15">
      <c r="A88" s="14"/>
      <c r="B88" s="182"/>
      <c r="C88" s="28"/>
      <c r="D88" s="183"/>
      <c r="E88" s="183"/>
      <c r="F88" s="183"/>
      <c r="G88" s="183"/>
      <c r="H88" s="184"/>
      <c r="I88" s="184"/>
      <c r="J88" s="184"/>
      <c r="K88" s="184"/>
      <c r="L88" s="184"/>
      <c r="M88" s="184"/>
      <c r="N88" s="184"/>
      <c r="O88" s="184"/>
      <c r="P88" s="185"/>
      <c r="Q88" s="24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3.5" customHeight="1" x14ac:dyDescent="0.15">
      <c r="A89" s="14"/>
      <c r="B89" s="50"/>
      <c r="C89" s="186" t="s">
        <v>173</v>
      </c>
      <c r="D89" s="56"/>
      <c r="E89" s="56"/>
      <c r="F89" s="56"/>
      <c r="G89" s="56"/>
      <c r="H89" s="58"/>
      <c r="I89" s="58"/>
      <c r="J89" s="58"/>
      <c r="K89" s="58"/>
      <c r="L89" s="58"/>
      <c r="M89" s="58"/>
      <c r="N89" s="58"/>
      <c r="O89" s="58"/>
      <c r="P89" s="61"/>
      <c r="Q89" s="24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3.5" customHeight="1" x14ac:dyDescent="0.15">
      <c r="A90" s="49">
        <v>3</v>
      </c>
      <c r="B90" s="50"/>
      <c r="C90" s="186" t="s">
        <v>174</v>
      </c>
      <c r="D90" s="56"/>
      <c r="E90" s="56"/>
      <c r="F90" s="56"/>
      <c r="G90" s="56"/>
      <c r="H90" s="58"/>
      <c r="I90" s="58"/>
      <c r="J90" s="58"/>
      <c r="K90" s="58"/>
      <c r="L90" s="58"/>
      <c r="M90" s="58"/>
      <c r="N90" s="58"/>
      <c r="O90" s="58"/>
      <c r="P90" s="61"/>
      <c r="Q90" s="24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3.5" customHeight="1" x14ac:dyDescent="0.15">
      <c r="A91" s="39">
        <f t="shared" ref="A91:A94" si="19">A90+1</f>
        <v>4</v>
      </c>
      <c r="B91" s="50"/>
      <c r="C91" s="186" t="s">
        <v>175</v>
      </c>
      <c r="D91" s="56"/>
      <c r="E91" s="56"/>
      <c r="F91" s="56"/>
      <c r="G91" s="56"/>
      <c r="H91" s="58"/>
      <c r="I91" s="58"/>
      <c r="J91" s="58"/>
      <c r="K91" s="58"/>
      <c r="L91" s="58"/>
      <c r="M91" s="58"/>
      <c r="N91" s="58"/>
      <c r="O91" s="58"/>
      <c r="P91" s="61"/>
      <c r="Q91" s="24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3.5" customHeight="1" x14ac:dyDescent="0.15">
      <c r="A92" s="39">
        <f t="shared" si="19"/>
        <v>5</v>
      </c>
      <c r="B92" s="50"/>
      <c r="C92" s="186" t="s">
        <v>17</v>
      </c>
      <c r="D92" s="56"/>
      <c r="E92" s="56"/>
      <c r="F92" s="56"/>
      <c r="G92" s="56"/>
      <c r="H92" s="58"/>
      <c r="I92" s="58"/>
      <c r="J92" s="58"/>
      <c r="K92" s="58"/>
      <c r="L92" s="58"/>
      <c r="M92" s="58"/>
      <c r="N92" s="58"/>
      <c r="O92" s="58"/>
      <c r="P92" s="61"/>
      <c r="Q92" s="24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3.5" customHeight="1" x14ac:dyDescent="0.15">
      <c r="A93" s="39">
        <f t="shared" si="19"/>
        <v>6</v>
      </c>
      <c r="B93" s="62"/>
      <c r="C93" s="64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7"/>
      <c r="Q93" s="24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3.5" customHeight="1" x14ac:dyDescent="0.15">
      <c r="A94" s="187">
        <f t="shared" si="19"/>
        <v>7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3.5" customHeight="1" x14ac:dyDescent="0.15">
      <c r="A95" s="14"/>
      <c r="B95" s="182"/>
      <c r="C95" s="28"/>
      <c r="D95" s="183"/>
      <c r="E95" s="183"/>
      <c r="F95" s="183"/>
      <c r="G95" s="183"/>
      <c r="H95" s="184"/>
      <c r="I95" s="184"/>
      <c r="J95" s="184"/>
      <c r="K95" s="184"/>
      <c r="L95" s="184"/>
      <c r="M95" s="184"/>
      <c r="N95" s="184"/>
      <c r="O95" s="184"/>
      <c r="P95" s="185"/>
      <c r="Q95" s="24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3.5" customHeight="1" x14ac:dyDescent="0.15">
      <c r="A96" s="14"/>
      <c r="B96" s="50"/>
      <c r="C96" s="186" t="s">
        <v>176</v>
      </c>
      <c r="D96" s="56"/>
      <c r="E96" s="56"/>
      <c r="F96" s="56"/>
      <c r="G96" s="56"/>
      <c r="H96" s="58"/>
      <c r="I96" s="58"/>
      <c r="J96" s="58"/>
      <c r="K96" s="58"/>
      <c r="L96" s="58"/>
      <c r="M96" s="58"/>
      <c r="N96" s="58"/>
      <c r="O96" s="58"/>
      <c r="P96" s="61"/>
      <c r="Q96" s="24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3.5" customHeight="1" x14ac:dyDescent="0.15">
      <c r="A97" s="49">
        <v>3</v>
      </c>
      <c r="B97" s="50"/>
      <c r="C97" s="186" t="s">
        <v>177</v>
      </c>
      <c r="D97" s="56"/>
      <c r="E97" s="56"/>
      <c r="F97" s="56"/>
      <c r="G97" s="56"/>
      <c r="H97" s="58"/>
      <c r="I97" s="58"/>
      <c r="J97" s="58"/>
      <c r="K97" s="58"/>
      <c r="L97" s="58"/>
      <c r="M97" s="58"/>
      <c r="N97" s="58"/>
      <c r="O97" s="58"/>
      <c r="P97" s="61"/>
      <c r="Q97" s="24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3.5" customHeight="1" x14ac:dyDescent="0.15">
      <c r="A98" s="39">
        <f t="shared" ref="A98:A100" si="20">A97+1</f>
        <v>4</v>
      </c>
      <c r="B98" s="50"/>
      <c r="C98" s="186" t="s">
        <v>178</v>
      </c>
      <c r="D98" s="56"/>
      <c r="E98" s="56"/>
      <c r="F98" s="56"/>
      <c r="G98" s="56"/>
      <c r="H98" s="58"/>
      <c r="I98" s="58"/>
      <c r="J98" s="58"/>
      <c r="K98" s="58"/>
      <c r="L98" s="58"/>
      <c r="M98" s="58"/>
      <c r="N98" s="58"/>
      <c r="O98" s="58"/>
      <c r="P98" s="61"/>
      <c r="Q98" s="2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3.5" customHeight="1" x14ac:dyDescent="0.15">
      <c r="A99" s="39">
        <f t="shared" si="20"/>
        <v>5</v>
      </c>
      <c r="B99" s="50"/>
      <c r="C99" s="186" t="s">
        <v>179</v>
      </c>
      <c r="D99" s="56"/>
      <c r="E99" s="56"/>
      <c r="F99" s="56"/>
      <c r="G99" s="56"/>
      <c r="H99" s="58"/>
      <c r="I99" s="58"/>
      <c r="J99" s="58"/>
      <c r="K99" s="58"/>
      <c r="L99" s="58"/>
      <c r="M99" s="58"/>
      <c r="N99" s="58"/>
      <c r="O99" s="58"/>
      <c r="P99" s="61"/>
      <c r="Q99" s="2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3.5" customHeight="1" x14ac:dyDescent="0.15">
      <c r="A100" s="39">
        <f t="shared" si="20"/>
        <v>6</v>
      </c>
      <c r="B100" s="62"/>
      <c r="C100" s="64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7"/>
      <c r="Q100" s="2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</sheetData>
  <mergeCells count="17">
    <mergeCell ref="B72:C72"/>
    <mergeCell ref="I1:K1"/>
    <mergeCell ref="T1:V1"/>
    <mergeCell ref="I2:K2"/>
    <mergeCell ref="T2:V2"/>
    <mergeCell ref="B28:C28"/>
    <mergeCell ref="B4:F4"/>
    <mergeCell ref="B17:C17"/>
    <mergeCell ref="B18:C18"/>
    <mergeCell ref="B51:C51"/>
    <mergeCell ref="B40:C40"/>
    <mergeCell ref="B60:C60"/>
    <mergeCell ref="V6:X6"/>
    <mergeCell ref="S4:Y4"/>
    <mergeCell ref="E6:P6"/>
    <mergeCell ref="B8:C8"/>
    <mergeCell ref="B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5" width="9.6640625" customWidth="1"/>
    <col min="6" max="6" width="11" customWidth="1"/>
    <col min="7" max="7" width="9.83203125" customWidth="1"/>
    <col min="8" max="8" width="3.1640625" customWidth="1"/>
    <col min="9" max="9" width="4.5" customWidth="1"/>
    <col min="10" max="10" width="2.5" customWidth="1"/>
    <col min="11" max="11" width="16.83203125" customWidth="1"/>
    <col min="12" max="13" width="10.33203125" customWidth="1"/>
    <col min="14" max="14" width="5.5" customWidth="1"/>
    <col min="15" max="16" width="9.33203125" customWidth="1"/>
    <col min="17" max="17" width="14.5" customWidth="1"/>
    <col min="18" max="18" width="9.33203125" customWidth="1"/>
    <col min="19" max="19" width="12.33203125" customWidth="1"/>
    <col min="20" max="20" width="9.33203125" customWidth="1"/>
    <col min="21" max="21" width="16.5" customWidth="1"/>
    <col min="22" max="22" width="3.83203125" customWidth="1"/>
    <col min="23" max="29" width="9.33203125" customWidth="1"/>
  </cols>
  <sheetData>
    <row r="1" spans="1:27" ht="13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4.25" customHeight="1" x14ac:dyDescent="0.15">
      <c r="A4" s="1"/>
      <c r="B4" s="227" t="s">
        <v>163</v>
      </c>
      <c r="C4" s="228"/>
      <c r="D4" s="228"/>
      <c r="E4" s="13"/>
      <c r="F4" s="1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7.75" customHeight="1" x14ac:dyDescent="0.2">
      <c r="A5" s="1"/>
      <c r="B5" s="6"/>
      <c r="C5" s="7"/>
      <c r="D5" s="1"/>
      <c r="E5" s="142"/>
      <c r="F5" s="143"/>
      <c r="G5" s="144"/>
      <c r="H5" s="1"/>
      <c r="I5" s="238" t="s">
        <v>164</v>
      </c>
      <c r="J5" s="228"/>
      <c r="K5" s="228"/>
      <c r="L5" s="228"/>
      <c r="M5" s="228"/>
      <c r="N5" s="228"/>
      <c r="O5" s="228"/>
      <c r="P5" s="228"/>
      <c r="Q5" s="231"/>
      <c r="R5" s="228"/>
      <c r="S5" s="228"/>
      <c r="T5" s="1"/>
      <c r="U5" s="1"/>
      <c r="V5" s="1"/>
      <c r="W5" s="1"/>
      <c r="X5" s="1"/>
      <c r="Y5" s="1"/>
      <c r="Z5" s="1"/>
      <c r="AA5" s="1"/>
    </row>
    <row r="6" spans="1:27" ht="21" customHeight="1" x14ac:dyDescent="0.15">
      <c r="A6" s="1"/>
      <c r="B6" s="248">
        <f ca="1">NOW()</f>
        <v>42929.522643865741</v>
      </c>
      <c r="C6" s="225"/>
      <c r="D6" s="10"/>
      <c r="E6" s="249" t="s">
        <v>165</v>
      </c>
      <c r="F6" s="250"/>
      <c r="G6" s="35">
        <v>1</v>
      </c>
      <c r="H6" s="149"/>
      <c r="I6" s="1"/>
      <c r="J6" s="251" t="str">
        <f ca="1">VLOOKUP(T25,MONTHSD,3,FALSE)</f>
        <v>July</v>
      </c>
      <c r="K6" s="228"/>
      <c r="L6" s="228"/>
      <c r="M6" s="228"/>
      <c r="N6" s="228"/>
      <c r="O6" s="228"/>
      <c r="P6" s="228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2.5" customHeight="1" x14ac:dyDescent="0.15">
      <c r="A7" s="14"/>
      <c r="B7" s="33"/>
      <c r="C7" s="26"/>
      <c r="D7" s="26"/>
      <c r="E7" s="152" t="s">
        <v>166</v>
      </c>
      <c r="F7" s="153" t="str">
        <f ca="1">T25&amp;+" Actual"</f>
        <v>Jul Actual</v>
      </c>
      <c r="G7" s="154" t="s">
        <v>167</v>
      </c>
      <c r="H7" s="2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0.25" customHeight="1" x14ac:dyDescent="0.15">
      <c r="A8" s="14"/>
      <c r="B8" s="241" t="s">
        <v>13</v>
      </c>
      <c r="C8" s="228"/>
      <c r="D8" s="155"/>
      <c r="E8" s="156">
        <f t="shared" ref="E8:G8" ca="1" si="0">SUM(E9:E13)</f>
        <v>1000</v>
      </c>
      <c r="F8" s="157">
        <f t="shared" ca="1" si="0"/>
        <v>0</v>
      </c>
      <c r="G8" s="158">
        <f t="shared" ca="1" si="0"/>
        <v>-1000</v>
      </c>
      <c r="H8" s="2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.5" customHeight="1" x14ac:dyDescent="0.15">
      <c r="A9" s="49">
        <v>3</v>
      </c>
      <c r="B9" s="50"/>
      <c r="C9" s="148" t="str">
        <f>Tracking!C9</f>
        <v>Salary/Wages</v>
      </c>
      <c r="D9" s="110"/>
      <c r="E9" s="159">
        <f ca="1">IF(U$26,HLOOKUP(T$25,BUDGETM,A9,FALSE),('Quick Budget'!G9*T$42))</f>
        <v>1000</v>
      </c>
      <c r="F9" s="160">
        <f ca="1">HLOOKUP(T$25,TRACKING,A9,FALSE)</f>
        <v>0</v>
      </c>
      <c r="G9" s="161">
        <f t="shared" ref="G9:G13" ca="1" si="1">F9-E9</f>
        <v>-1000</v>
      </c>
      <c r="H9" s="2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3.5" customHeight="1" x14ac:dyDescent="0.15">
      <c r="A10" s="39">
        <f t="shared" ref="A10:A13" si="2">A9+1</f>
        <v>4</v>
      </c>
      <c r="B10" s="50"/>
      <c r="C10" s="148" t="str">
        <f>Tracking!C10</f>
        <v>Bonus</v>
      </c>
      <c r="D10" s="110"/>
      <c r="E10" s="162">
        <f ca="1">IF(U$26,HLOOKUP(T$25,BUDGETM,A10,FALSE),('Quick Budget'!G10*T$42))</f>
        <v>0</v>
      </c>
      <c r="F10" s="160">
        <f ca="1">HLOOKUP(T$25,TRACKING,A10,FALSE)</f>
        <v>0</v>
      </c>
      <c r="G10" s="161">
        <f t="shared" ca="1" si="1"/>
        <v>0</v>
      </c>
      <c r="H10" s="2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customHeight="1" x14ac:dyDescent="0.15">
      <c r="A11" s="39">
        <f t="shared" si="2"/>
        <v>5</v>
      </c>
      <c r="B11" s="50"/>
      <c r="C11" s="148" t="str">
        <f>Tracking!C11</f>
        <v>other</v>
      </c>
      <c r="D11" s="110"/>
      <c r="E11" s="162">
        <f ca="1">IF(U$26,HLOOKUP(T$25,BUDGETM,A11,FALSE),('Quick Budget'!G11*T$42))</f>
        <v>0</v>
      </c>
      <c r="F11" s="160">
        <f ca="1">HLOOKUP(T$25,TRACKING,A11,FALSE)</f>
        <v>0</v>
      </c>
      <c r="G11" s="161">
        <f t="shared" ca="1" si="1"/>
        <v>0</v>
      </c>
      <c r="H11" s="2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 x14ac:dyDescent="0.15">
      <c r="A12" s="39">
        <f t="shared" si="2"/>
        <v>6</v>
      </c>
      <c r="B12" s="50"/>
      <c r="C12" s="148" t="str">
        <f>Tracking!C12</f>
        <v>other</v>
      </c>
      <c r="D12" s="110"/>
      <c r="E12" s="162">
        <f ca="1">IF(U$26,HLOOKUP(T$25,BUDGETM,A12,FALSE),('Quick Budget'!G12*T$42))</f>
        <v>0</v>
      </c>
      <c r="F12" s="160">
        <f ca="1">HLOOKUP(T$25,TRACKING,A12,FALSE)</f>
        <v>0</v>
      </c>
      <c r="G12" s="161">
        <f t="shared" ca="1" si="1"/>
        <v>0</v>
      </c>
      <c r="H12" s="2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15">
      <c r="A13" s="39">
        <f t="shared" si="2"/>
        <v>7</v>
      </c>
      <c r="B13" s="50"/>
      <c r="C13" s="148" t="str">
        <f>Tracking!C13</f>
        <v>other</v>
      </c>
      <c r="D13" s="110"/>
      <c r="E13" s="162">
        <f ca="1">IF(U$26,HLOOKUP(T$25,BUDGETM,A13,FALSE),('Quick Budget'!G13*T$42))</f>
        <v>0</v>
      </c>
      <c r="F13" s="160">
        <f ca="1">HLOOKUP(T$25,TRACKING,A13,FALSE)</f>
        <v>0</v>
      </c>
      <c r="G13" s="161">
        <f t="shared" ca="1" si="1"/>
        <v>0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6" customHeight="1" x14ac:dyDescent="0.15">
      <c r="A14" s="45"/>
      <c r="B14" s="62"/>
      <c r="C14" s="64"/>
      <c r="D14" s="64"/>
      <c r="E14" s="164"/>
      <c r="F14" s="164"/>
      <c r="G14" s="67"/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.5" customHeight="1" x14ac:dyDescent="0.15">
      <c r="A15" s="69"/>
      <c r="B15" s="70"/>
      <c r="C15" s="71"/>
      <c r="D15" s="71"/>
      <c r="E15" s="71"/>
      <c r="F15" s="71"/>
      <c r="G15" s="7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3.25" customHeight="1" x14ac:dyDescent="0.15">
      <c r="A16" s="45"/>
      <c r="B16" s="33"/>
      <c r="C16" s="28"/>
      <c r="D16" s="28"/>
      <c r="E16" s="165"/>
      <c r="F16" s="165"/>
      <c r="G16" s="81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 ht="21.75" customHeight="1" x14ac:dyDescent="0.15">
      <c r="A17" s="45"/>
      <c r="B17" s="241" t="s">
        <v>20</v>
      </c>
      <c r="C17" s="228"/>
      <c r="D17" s="139"/>
      <c r="E17" s="156">
        <f t="shared" ref="E17:G17" ca="1" si="3">((((E18+E28)+E40)+E51)+E60)+E72</f>
        <v>200</v>
      </c>
      <c r="F17" s="156">
        <f t="shared" ca="1" si="3"/>
        <v>0</v>
      </c>
      <c r="G17" s="158">
        <f t="shared" ca="1" si="3"/>
        <v>-200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7.25" customHeight="1" x14ac:dyDescent="0.15">
      <c r="A18" s="45"/>
      <c r="B18" s="247" t="str">
        <f>Tracking!B18</f>
        <v>Transportation</v>
      </c>
      <c r="C18" s="228"/>
      <c r="D18" s="110"/>
      <c r="E18" s="166">
        <f t="shared" ref="E18:G18" ca="1" si="4">SUM(E19:E26)</f>
        <v>0</v>
      </c>
      <c r="F18" s="166">
        <f t="shared" ca="1" si="4"/>
        <v>0</v>
      </c>
      <c r="G18" s="167">
        <f t="shared" ca="1" si="4"/>
        <v>0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13.5" customHeight="1" x14ac:dyDescent="0.15">
      <c r="A19" s="49">
        <v>12</v>
      </c>
      <c r="B19" s="92"/>
      <c r="C19" s="148" t="str">
        <f>Tracking!C19</f>
        <v>Auto Loan/Lease</v>
      </c>
      <c r="D19" s="110"/>
      <c r="E19" s="160">
        <f ca="1">IF(U$26,HLOOKUP(T$25,BUDGETM,A19,FALSE),('Quick Budget'!G18*T$42))</f>
        <v>0</v>
      </c>
      <c r="F19" s="160">
        <f t="shared" ref="F19:F26" ca="1" si="5">HLOOKUP(T$25,TRACKING,(A19+1),FALSE)</f>
        <v>0</v>
      </c>
      <c r="G19" s="161">
        <f t="shared" ref="G19:G26" ca="1" si="6">F19-E19</f>
        <v>0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ht="13.5" customHeight="1" x14ac:dyDescent="0.15">
      <c r="A20" s="39">
        <f t="shared" ref="A20:A84" si="7">A19+1</f>
        <v>13</v>
      </c>
      <c r="B20" s="92"/>
      <c r="C20" s="148" t="str">
        <f>Tracking!C20</f>
        <v xml:space="preserve">Insurance </v>
      </c>
      <c r="D20" s="110"/>
      <c r="E20" s="160">
        <f ca="1">IF(U$26,HLOOKUP(T$25,BUDGETM,A20,FALSE),('Quick Budget'!G19*T$42))</f>
        <v>0</v>
      </c>
      <c r="F20" s="160">
        <f t="shared" ca="1" si="5"/>
        <v>0</v>
      </c>
      <c r="G20" s="161">
        <f t="shared" ca="1" si="6"/>
        <v>0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3.5" customHeight="1" x14ac:dyDescent="0.15">
      <c r="A21" s="39">
        <f t="shared" si="7"/>
        <v>14</v>
      </c>
      <c r="B21" s="92"/>
      <c r="C21" s="148" t="str">
        <f>Tracking!C21</f>
        <v xml:space="preserve">Gas </v>
      </c>
      <c r="D21" s="110"/>
      <c r="E21" s="160">
        <f ca="1">IF(U$26,HLOOKUP(T$25,BUDGETM,A21,FALSE),('Quick Budget'!G20*T$42))</f>
        <v>0</v>
      </c>
      <c r="F21" s="160">
        <f t="shared" ca="1" si="5"/>
        <v>0</v>
      </c>
      <c r="G21" s="161">
        <f t="shared" ca="1" si="6"/>
        <v>0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13.5" customHeight="1" x14ac:dyDescent="0.15">
      <c r="A22" s="39">
        <f t="shared" si="7"/>
        <v>15</v>
      </c>
      <c r="B22" s="92"/>
      <c r="C22" s="148" t="str">
        <f>Tracking!C22</f>
        <v xml:space="preserve">Maintenance </v>
      </c>
      <c r="D22" s="110"/>
      <c r="E22" s="160">
        <f ca="1">IF(U$26,HLOOKUP(T$25,BUDGETM,A22,FALSE),('Quick Budget'!G21*T$42))</f>
        <v>0</v>
      </c>
      <c r="F22" s="160">
        <f t="shared" ca="1" si="5"/>
        <v>0</v>
      </c>
      <c r="G22" s="161">
        <f t="shared" ca="1" si="6"/>
        <v>0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13.5" customHeight="1" x14ac:dyDescent="0.15">
      <c r="A23" s="39">
        <f t="shared" si="7"/>
        <v>16</v>
      </c>
      <c r="B23" s="92"/>
      <c r="C23" s="148" t="str">
        <f>Tracking!C23</f>
        <v>Registration/Inspection</v>
      </c>
      <c r="D23" s="110"/>
      <c r="E23" s="160">
        <f ca="1">IF(U$26,HLOOKUP(T$25,BUDGETM,A23,FALSE),('Quick Budget'!G22*T$42))</f>
        <v>0</v>
      </c>
      <c r="F23" s="160">
        <f t="shared" ca="1" si="5"/>
        <v>0</v>
      </c>
      <c r="G23" s="161">
        <f t="shared" ca="1" si="6"/>
        <v>0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 ht="13.5" customHeight="1" x14ac:dyDescent="0.15">
      <c r="A24" s="39">
        <f t="shared" si="7"/>
        <v>17</v>
      </c>
      <c r="B24" s="92"/>
      <c r="C24" s="148" t="str">
        <f>Tracking!C24</f>
        <v>Bill's train pass</v>
      </c>
      <c r="D24" s="110"/>
      <c r="E24" s="160">
        <f ca="1">IF(U$26,HLOOKUP(T$25,BUDGETM,A24,FALSE),('Quick Budget'!G23*T$42))</f>
        <v>0</v>
      </c>
      <c r="F24" s="160">
        <f t="shared" ca="1" si="5"/>
        <v>0</v>
      </c>
      <c r="G24" s="161">
        <f t="shared" ca="1" si="6"/>
        <v>0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3.5" customHeight="1" x14ac:dyDescent="0.15">
      <c r="A25" s="39">
        <f t="shared" si="7"/>
        <v>18</v>
      </c>
      <c r="B25" s="92"/>
      <c r="C25" s="148" t="str">
        <f>Tracking!C25</f>
        <v>Jane's bus pass</v>
      </c>
      <c r="D25" s="110"/>
      <c r="E25" s="160">
        <f ca="1">IF(U$26,HLOOKUP(T$25,BUDGETM,A25,FALSE),('Quick Budget'!G24*T$42))</f>
        <v>0</v>
      </c>
      <c r="F25" s="160">
        <f t="shared" ca="1" si="5"/>
        <v>0</v>
      </c>
      <c r="G25" s="161">
        <f t="shared" ca="1" si="6"/>
        <v>0</v>
      </c>
      <c r="H25" s="24"/>
      <c r="I25" s="1"/>
      <c r="J25" s="1"/>
      <c r="K25" s="1"/>
      <c r="L25" s="1"/>
      <c r="M25" s="1"/>
      <c r="N25" s="1"/>
      <c r="O25" s="1"/>
      <c r="P25" s="1"/>
      <c r="Q25" s="98"/>
      <c r="R25" s="98"/>
      <c r="S25" s="168">
        <f>G6</f>
        <v>1</v>
      </c>
      <c r="T25" s="106" t="str">
        <f ca="1">VLOOKUP(S25,MONTHSE,3,FALSE)</f>
        <v>Jul</v>
      </c>
      <c r="U25" s="99" t="s">
        <v>98</v>
      </c>
      <c r="V25" s="151">
        <v>1</v>
      </c>
      <c r="W25" s="170" t="s">
        <v>37</v>
      </c>
      <c r="X25" s="1"/>
      <c r="Y25" s="1"/>
      <c r="Z25" s="1"/>
      <c r="AA25" s="171"/>
      <c r="AB25" s="172" t="s">
        <v>168</v>
      </c>
      <c r="AC25" s="172" t="s">
        <v>166</v>
      </c>
    </row>
    <row r="26" spans="1:29" ht="13.5" customHeight="1" x14ac:dyDescent="0.15">
      <c r="A26" s="39">
        <f t="shared" si="7"/>
        <v>19</v>
      </c>
      <c r="B26" s="92"/>
      <c r="C26" s="148" t="str">
        <f>Tracking!C26</f>
        <v>Other</v>
      </c>
      <c r="D26" s="110"/>
      <c r="E26" s="160">
        <f ca="1">IF(U$26,HLOOKUP(T$25,BUDGETM,A26,FALSE),('Quick Budget'!G25*T$42))</f>
        <v>0</v>
      </c>
      <c r="F26" s="160">
        <f t="shared" ca="1" si="5"/>
        <v>0</v>
      </c>
      <c r="G26" s="161">
        <f t="shared" ca="1" si="6"/>
        <v>0</v>
      </c>
      <c r="H26" s="24"/>
      <c r="I26" s="1"/>
      <c r="J26" s="1"/>
      <c r="K26" s="1"/>
      <c r="L26" s="1"/>
      <c r="M26" s="1"/>
      <c r="N26" s="1"/>
      <c r="O26" s="1"/>
      <c r="P26" s="1"/>
      <c r="Q26" s="117">
        <f ca="1">MONTH(NOW())</f>
        <v>7</v>
      </c>
      <c r="R26" s="151">
        <v>1</v>
      </c>
      <c r="S26" s="99" t="s">
        <v>53</v>
      </c>
      <c r="T26" s="106" t="str">
        <f ca="1">VLOOKUP(Q26,MONTHSA,2,FALSE)</f>
        <v>Jul</v>
      </c>
      <c r="U26" s="173" t="b">
        <f>'Budget By Month'!AA25</f>
        <v>1</v>
      </c>
      <c r="V26" s="98"/>
      <c r="W26" s="1"/>
      <c r="X26" s="174" t="s">
        <v>166</v>
      </c>
      <c r="Y26" s="174" t="s">
        <v>168</v>
      </c>
      <c r="Z26" s="1"/>
      <c r="AA26" s="175" t="s">
        <v>169</v>
      </c>
      <c r="AB26" s="128">
        <f t="shared" ref="AB26:AC26" ca="1" si="8">AB27-AB28</f>
        <v>0</v>
      </c>
      <c r="AC26" s="128">
        <f t="shared" ca="1" si="8"/>
        <v>800</v>
      </c>
    </row>
    <row r="27" spans="1:29" ht="13.5" customHeight="1" x14ac:dyDescent="0.15">
      <c r="A27" s="39">
        <f t="shared" si="7"/>
        <v>20</v>
      </c>
      <c r="B27" s="92"/>
      <c r="C27" s="110"/>
      <c r="D27" s="110"/>
      <c r="E27" s="111"/>
      <c r="F27" s="111"/>
      <c r="G27" s="112"/>
      <c r="H27" s="24"/>
      <c r="I27" s="1"/>
      <c r="J27" s="1"/>
      <c r="K27" s="1"/>
      <c r="L27" s="1"/>
      <c r="M27" s="1"/>
      <c r="N27" s="1"/>
      <c r="O27" s="1"/>
      <c r="P27" s="1"/>
      <c r="Q27" s="117">
        <f ca="1">IF((Q26&gt;1),(Q26-1),12)</f>
        <v>6</v>
      </c>
      <c r="R27" s="151">
        <v>2</v>
      </c>
      <c r="S27" s="99" t="s">
        <v>110</v>
      </c>
      <c r="T27" s="106" t="str">
        <f ca="1">VLOOKUP(Q27,MONTHSA,2,FALSE)</f>
        <v>Jun</v>
      </c>
      <c r="U27" s="98"/>
      <c r="V27" s="98"/>
      <c r="W27" s="118" t="str">
        <f>B18</f>
        <v>Transportation</v>
      </c>
      <c r="X27" s="125">
        <f t="shared" ref="X27:Y27" ca="1" si="9">E18</f>
        <v>0</v>
      </c>
      <c r="Y27" s="125">
        <f t="shared" ca="1" si="9"/>
        <v>0</v>
      </c>
      <c r="Z27" s="1"/>
      <c r="AA27" s="175" t="s">
        <v>170</v>
      </c>
      <c r="AB27" s="128">
        <f ca="1">F8</f>
        <v>0</v>
      </c>
      <c r="AC27" s="128">
        <f ca="1">E8</f>
        <v>1000</v>
      </c>
    </row>
    <row r="28" spans="1:29" ht="13.5" customHeight="1" x14ac:dyDescent="0.15">
      <c r="A28" s="39">
        <f t="shared" si="7"/>
        <v>21</v>
      </c>
      <c r="B28" s="247" t="str">
        <f>Tracking!B28</f>
        <v>Home</v>
      </c>
      <c r="C28" s="228"/>
      <c r="D28" s="110"/>
      <c r="E28" s="166">
        <f t="shared" ref="E28:G28" ca="1" si="10">SUM(E29:E38)</f>
        <v>200</v>
      </c>
      <c r="F28" s="166">
        <f t="shared" ca="1" si="10"/>
        <v>0</v>
      </c>
      <c r="G28" s="167">
        <f t="shared" ca="1" si="10"/>
        <v>-200</v>
      </c>
      <c r="H28" s="24"/>
      <c r="I28" s="1"/>
      <c r="J28" s="1"/>
      <c r="K28" s="1"/>
      <c r="L28" s="1"/>
      <c r="M28" s="1"/>
      <c r="N28" s="1"/>
      <c r="O28" s="1"/>
      <c r="P28" s="1"/>
      <c r="Q28" s="98"/>
      <c r="R28" s="151">
        <v>3</v>
      </c>
      <c r="S28" s="106" t="str">
        <f>Tracking!D7&amp;+" to Date"</f>
        <v>Jan to Date</v>
      </c>
      <c r="T28" s="106" t="str">
        <f>S28</f>
        <v>Jan to Date</v>
      </c>
      <c r="U28" s="98"/>
      <c r="V28" s="98"/>
      <c r="W28" s="118" t="str">
        <f>B28</f>
        <v>Home</v>
      </c>
      <c r="X28" s="125">
        <f t="shared" ref="X28:Y28" ca="1" si="11">E28</f>
        <v>200</v>
      </c>
      <c r="Y28" s="125">
        <f t="shared" ca="1" si="11"/>
        <v>0</v>
      </c>
      <c r="Z28" s="1"/>
      <c r="AA28" s="175" t="s">
        <v>171</v>
      </c>
      <c r="AB28" s="128">
        <f ca="1">F17</f>
        <v>0</v>
      </c>
      <c r="AC28" s="128">
        <f ca="1">E17</f>
        <v>200</v>
      </c>
    </row>
    <row r="29" spans="1:29" ht="13.5" customHeight="1" x14ac:dyDescent="0.15">
      <c r="A29" s="39">
        <f t="shared" si="7"/>
        <v>22</v>
      </c>
      <c r="B29" s="92"/>
      <c r="C29" s="148" t="str">
        <f>Tracking!C29</f>
        <v>EMI</v>
      </c>
      <c r="D29" s="110"/>
      <c r="E29" s="160">
        <f ca="1">IF(U$26,HLOOKUP(T$25,BUDGETM,A29,FALSE),('Quick Budget'!G28*T$42))</f>
        <v>0</v>
      </c>
      <c r="F29" s="160">
        <f t="shared" ref="F29:F38" ca="1" si="12">HLOOKUP(T$25,TRACKING,(A29+1),FALSE)</f>
        <v>0</v>
      </c>
      <c r="G29" s="161">
        <f t="shared" ref="G29:G38" ca="1" si="13">F29-E29</f>
        <v>0</v>
      </c>
      <c r="H29" s="24"/>
      <c r="I29" s="1"/>
      <c r="J29" s="1"/>
      <c r="K29" s="1"/>
      <c r="L29" s="1"/>
      <c r="M29" s="1"/>
      <c r="N29" s="1"/>
      <c r="O29" s="1"/>
      <c r="P29" s="1"/>
      <c r="Q29" s="98"/>
      <c r="R29" s="151">
        <v>4</v>
      </c>
      <c r="S29" s="99" t="s">
        <v>57</v>
      </c>
      <c r="T29" s="99" t="s">
        <v>58</v>
      </c>
      <c r="U29" s="98"/>
      <c r="V29" s="98"/>
      <c r="W29" s="118" t="str">
        <f>B40</f>
        <v>Utilities</v>
      </c>
      <c r="X29" s="125">
        <f t="shared" ref="X29:Y29" ca="1" si="14">E40</f>
        <v>0</v>
      </c>
      <c r="Y29" s="125">
        <f t="shared" ca="1" si="14"/>
        <v>0</v>
      </c>
      <c r="Z29" s="1"/>
      <c r="AA29" s="1"/>
      <c r="AB29" s="2"/>
      <c r="AC29" s="2"/>
    </row>
    <row r="30" spans="1:29" ht="13.5" customHeight="1" x14ac:dyDescent="0.15">
      <c r="A30" s="39">
        <f t="shared" si="7"/>
        <v>23</v>
      </c>
      <c r="B30" s="92"/>
      <c r="C30" s="148" t="str">
        <f>Tracking!C30</f>
        <v>Rent</v>
      </c>
      <c r="D30" s="110"/>
      <c r="E30" s="160">
        <f ca="1">IF(U$26,HLOOKUP(T$25,BUDGETM,A30,FALSE),('Quick Budget'!G29*T$42))</f>
        <v>0</v>
      </c>
      <c r="F30" s="160">
        <f t="shared" ca="1" si="12"/>
        <v>0</v>
      </c>
      <c r="G30" s="161">
        <f t="shared" ca="1" si="13"/>
        <v>0</v>
      </c>
      <c r="H30" s="24"/>
      <c r="I30" s="1"/>
      <c r="J30" s="1"/>
      <c r="K30" s="1"/>
      <c r="L30" s="1"/>
      <c r="M30" s="1"/>
      <c r="N30" s="1"/>
      <c r="O30" s="1"/>
      <c r="P30" s="1"/>
      <c r="Q30" s="98"/>
      <c r="R30" s="151">
        <v>5</v>
      </c>
      <c r="S30" s="99" t="s">
        <v>60</v>
      </c>
      <c r="T30" s="99" t="s">
        <v>61</v>
      </c>
      <c r="U30" s="98"/>
      <c r="V30" s="98"/>
      <c r="W30" s="118" t="str">
        <f>B51</f>
        <v>Health</v>
      </c>
      <c r="X30" s="125">
        <f t="shared" ref="X30:Y30" ca="1" si="15">E51</f>
        <v>0</v>
      </c>
      <c r="Y30" s="125">
        <f t="shared" ca="1" si="15"/>
        <v>0</v>
      </c>
      <c r="Z30" s="1"/>
      <c r="AA30" s="98"/>
    </row>
    <row r="31" spans="1:29" ht="13.5" customHeight="1" x14ac:dyDescent="0.15">
      <c r="A31" s="39">
        <f t="shared" si="7"/>
        <v>24</v>
      </c>
      <c r="B31" s="92"/>
      <c r="C31" s="148" t="str">
        <f>Tracking!C31</f>
        <v>Maintenance</v>
      </c>
      <c r="D31" s="110"/>
      <c r="E31" s="160">
        <f ca="1">IF(U$26,HLOOKUP(T$25,BUDGETM,A31,FALSE),('Quick Budget'!G30*T$42))</f>
        <v>0</v>
      </c>
      <c r="F31" s="160">
        <f t="shared" ca="1" si="12"/>
        <v>0</v>
      </c>
      <c r="G31" s="161">
        <f t="shared" ca="1" si="13"/>
        <v>0</v>
      </c>
      <c r="H31" s="24"/>
      <c r="I31" s="1"/>
      <c r="J31" s="1"/>
      <c r="K31" s="1"/>
      <c r="L31" s="1"/>
      <c r="M31" s="1"/>
      <c r="N31" s="1"/>
      <c r="O31" s="1"/>
      <c r="P31" s="1"/>
      <c r="Q31" s="98"/>
      <c r="R31" s="151">
        <v>6</v>
      </c>
      <c r="S31" s="99" t="s">
        <v>62</v>
      </c>
      <c r="T31" s="99" t="s">
        <v>63</v>
      </c>
      <c r="U31" s="98"/>
      <c r="V31" s="98"/>
      <c r="W31" s="118" t="str">
        <f>B60</f>
        <v>Entertainment</v>
      </c>
      <c r="X31" s="125">
        <f t="shared" ref="X31:Y31" ca="1" si="16">E60</f>
        <v>0</v>
      </c>
      <c r="Y31" s="125">
        <f t="shared" ca="1" si="16"/>
        <v>0</v>
      </c>
      <c r="Z31" s="1"/>
      <c r="AA31" s="98"/>
    </row>
    <row r="32" spans="1:29" ht="13.5" customHeight="1" x14ac:dyDescent="0.15">
      <c r="A32" s="39">
        <f t="shared" si="7"/>
        <v>25</v>
      </c>
      <c r="B32" s="92"/>
      <c r="C32" s="148" t="str">
        <f>Tracking!C32</f>
        <v>Insurance</v>
      </c>
      <c r="D32" s="110"/>
      <c r="E32" s="160">
        <f ca="1">IF(U$26,HLOOKUP(T$25,BUDGETM,A32,FALSE),('Quick Budget'!G31*T$42))</f>
        <v>0</v>
      </c>
      <c r="F32" s="160">
        <f t="shared" ca="1" si="12"/>
        <v>0</v>
      </c>
      <c r="G32" s="161">
        <f t="shared" ca="1" si="13"/>
        <v>0</v>
      </c>
      <c r="H32" s="24"/>
      <c r="I32" s="1"/>
      <c r="J32" s="1"/>
      <c r="K32" s="1"/>
      <c r="L32" s="1"/>
      <c r="M32" s="1"/>
      <c r="N32" s="1"/>
      <c r="O32" s="1"/>
      <c r="P32" s="1"/>
      <c r="Q32" s="98"/>
      <c r="R32" s="151">
        <v>7</v>
      </c>
      <c r="S32" s="99" t="s">
        <v>64</v>
      </c>
      <c r="T32" s="99" t="s">
        <v>65</v>
      </c>
      <c r="U32" s="98"/>
      <c r="V32" s="98"/>
      <c r="W32" s="118" t="str">
        <f>B72</f>
        <v>Miscellaneous</v>
      </c>
      <c r="X32" s="125">
        <f t="shared" ref="X32:Y32" ca="1" si="17">E72</f>
        <v>0</v>
      </c>
      <c r="Y32" s="125">
        <f t="shared" ca="1" si="17"/>
        <v>0</v>
      </c>
      <c r="Z32" s="1"/>
      <c r="AA32" s="98"/>
    </row>
    <row r="33" spans="1:27" ht="13.5" customHeight="1" x14ac:dyDescent="0.15">
      <c r="A33" s="39">
        <f t="shared" si="7"/>
        <v>26</v>
      </c>
      <c r="B33" s="92"/>
      <c r="C33" s="148" t="str">
        <f>Tracking!C33</f>
        <v>Furniture</v>
      </c>
      <c r="D33" s="110"/>
      <c r="E33" s="160">
        <f ca="1">IF(U$26,HLOOKUP(T$25,BUDGETM,A33,FALSE),('Quick Budget'!G32*T$42))</f>
        <v>0</v>
      </c>
      <c r="F33" s="160">
        <f t="shared" ca="1" si="12"/>
        <v>0</v>
      </c>
      <c r="G33" s="161">
        <f t="shared" ca="1" si="13"/>
        <v>0</v>
      </c>
      <c r="H33" s="24"/>
      <c r="I33" s="1"/>
      <c r="J33" s="1"/>
      <c r="K33" s="1"/>
      <c r="L33" s="1"/>
      <c r="M33" s="1"/>
      <c r="N33" s="1"/>
      <c r="O33" s="1"/>
      <c r="P33" s="1"/>
      <c r="Q33" s="98"/>
      <c r="R33" s="151">
        <v>8</v>
      </c>
      <c r="S33" s="99" t="s">
        <v>66</v>
      </c>
      <c r="T33" s="99" t="s">
        <v>66</v>
      </c>
      <c r="U33" s="98"/>
      <c r="V33" s="98"/>
      <c r="W33" s="1"/>
      <c r="X33" s="1"/>
      <c r="Y33" s="1"/>
      <c r="Z33" s="1"/>
      <c r="AA33" s="98"/>
    </row>
    <row r="34" spans="1:27" ht="13.5" customHeight="1" x14ac:dyDescent="0.15">
      <c r="A34" s="39">
        <f t="shared" si="7"/>
        <v>27</v>
      </c>
      <c r="B34" s="92"/>
      <c r="C34" s="148" t="str">
        <f>Tracking!C34</f>
        <v>Household Supplies</v>
      </c>
      <c r="D34" s="110"/>
      <c r="E34" s="160">
        <f ca="1">IF(U$26,HLOOKUP(T$25,BUDGETM,A34,FALSE),('Quick Budget'!G33*T$42))</f>
        <v>0</v>
      </c>
      <c r="F34" s="160">
        <f t="shared" ca="1" si="12"/>
        <v>0</v>
      </c>
      <c r="G34" s="161">
        <f t="shared" ca="1" si="13"/>
        <v>0</v>
      </c>
      <c r="H34" s="24"/>
      <c r="I34" s="1"/>
      <c r="J34" s="1"/>
      <c r="K34" s="1"/>
      <c r="L34" s="1"/>
      <c r="M34" s="1"/>
      <c r="N34" s="1"/>
      <c r="O34" s="1"/>
      <c r="P34" s="1"/>
      <c r="Q34" s="98"/>
      <c r="R34" s="151">
        <v>9</v>
      </c>
      <c r="S34" s="99" t="s">
        <v>68</v>
      </c>
      <c r="T34" s="99" t="s">
        <v>69</v>
      </c>
      <c r="U34" s="98"/>
      <c r="V34" s="98"/>
      <c r="W34" s="1"/>
      <c r="X34" s="1"/>
      <c r="Y34" s="1"/>
      <c r="Z34" s="1"/>
      <c r="AA34" s="98"/>
    </row>
    <row r="35" spans="1:27" ht="13.5" customHeight="1" x14ac:dyDescent="0.15">
      <c r="A35" s="39">
        <f t="shared" si="7"/>
        <v>28</v>
      </c>
      <c r="B35" s="92"/>
      <c r="C35" s="148" t="str">
        <f>Tracking!C35</f>
        <v>Groceries</v>
      </c>
      <c r="D35" s="110"/>
      <c r="E35" s="160">
        <f ca="1">IF(U$26,HLOOKUP(T$25,BUDGETM,A35,FALSE),('Quick Budget'!G34*T$42))</f>
        <v>200</v>
      </c>
      <c r="F35" s="160">
        <f t="shared" ca="1" si="12"/>
        <v>0</v>
      </c>
      <c r="G35" s="161">
        <f t="shared" ca="1" si="13"/>
        <v>-200</v>
      </c>
      <c r="H35" s="24"/>
      <c r="I35" s="1"/>
      <c r="J35" s="1"/>
      <c r="K35" s="1"/>
      <c r="L35" s="1"/>
      <c r="M35" s="1"/>
      <c r="N35" s="1"/>
      <c r="O35" s="1"/>
      <c r="P35" s="1"/>
      <c r="Q35" s="98"/>
      <c r="R35" s="151">
        <v>10</v>
      </c>
      <c r="S35" s="99" t="s">
        <v>70</v>
      </c>
      <c r="T35" s="99" t="s">
        <v>71</v>
      </c>
      <c r="U35" s="98"/>
      <c r="V35" s="98"/>
      <c r="W35" s="98"/>
      <c r="X35" s="98"/>
      <c r="Y35" s="98"/>
      <c r="Z35" s="98"/>
      <c r="AA35" s="98"/>
    </row>
    <row r="36" spans="1:27" ht="13.5" customHeight="1" x14ac:dyDescent="0.15">
      <c r="A36" s="39">
        <f t="shared" si="7"/>
        <v>29</v>
      </c>
      <c r="B36" s="92"/>
      <c r="C36" s="148" t="str">
        <f>Tracking!C36</f>
        <v>Real Estate Tax</v>
      </c>
      <c r="D36" s="110"/>
      <c r="E36" s="160">
        <f ca="1">IF(U$26,HLOOKUP(T$25,BUDGETM,A36,FALSE),('Quick Budget'!G35*T$42))</f>
        <v>0</v>
      </c>
      <c r="F36" s="160">
        <f t="shared" ca="1" si="12"/>
        <v>0</v>
      </c>
      <c r="G36" s="161">
        <f t="shared" ca="1" si="13"/>
        <v>0</v>
      </c>
      <c r="H36" s="24"/>
      <c r="I36" s="1"/>
      <c r="J36" s="1"/>
      <c r="K36" s="1"/>
      <c r="L36" s="1"/>
      <c r="M36" s="1"/>
      <c r="N36" s="1"/>
      <c r="O36" s="1"/>
      <c r="P36" s="1"/>
      <c r="Q36" s="98"/>
      <c r="R36" s="151">
        <v>11</v>
      </c>
      <c r="S36" s="99" t="s">
        <v>73</v>
      </c>
      <c r="T36" s="99" t="s">
        <v>74</v>
      </c>
      <c r="U36" s="98"/>
      <c r="V36" s="98"/>
      <c r="W36" s="98"/>
      <c r="X36" s="98"/>
      <c r="Y36" s="98"/>
      <c r="Z36" s="98"/>
      <c r="AA36" s="98"/>
    </row>
    <row r="37" spans="1:27" ht="13.5" customHeight="1" x14ac:dyDescent="0.15">
      <c r="A37" s="39">
        <f t="shared" si="7"/>
        <v>30</v>
      </c>
      <c r="B37" s="92"/>
      <c r="C37" s="148" t="str">
        <f>Tracking!C37</f>
        <v>Other</v>
      </c>
      <c r="D37" s="110"/>
      <c r="E37" s="160">
        <f ca="1">IF(U$26,HLOOKUP(T$25,BUDGETM,A37,FALSE),('Quick Budget'!G36*T$42))</f>
        <v>0</v>
      </c>
      <c r="F37" s="160">
        <f t="shared" ca="1" si="12"/>
        <v>0</v>
      </c>
      <c r="G37" s="161">
        <f t="shared" ca="1" si="13"/>
        <v>0</v>
      </c>
      <c r="H37" s="24"/>
      <c r="I37" s="1"/>
      <c r="J37" s="1"/>
      <c r="K37" s="1"/>
      <c r="L37" s="1"/>
      <c r="M37" s="1"/>
      <c r="N37" s="1"/>
      <c r="O37" s="1"/>
      <c r="P37" s="1"/>
      <c r="Q37" s="98"/>
      <c r="R37" s="151">
        <v>12</v>
      </c>
      <c r="S37" s="99" t="s">
        <v>75</v>
      </c>
      <c r="T37" s="99" t="s">
        <v>76</v>
      </c>
      <c r="U37" s="98"/>
      <c r="V37" s="98"/>
      <c r="W37" s="98"/>
      <c r="X37" s="98"/>
      <c r="Y37" s="98"/>
      <c r="Z37" s="98"/>
      <c r="AA37" s="98"/>
    </row>
    <row r="38" spans="1:27" ht="13.5" customHeight="1" x14ac:dyDescent="0.15">
      <c r="A38" s="39">
        <f t="shared" si="7"/>
        <v>31</v>
      </c>
      <c r="B38" s="92"/>
      <c r="C38" s="148" t="str">
        <f>Tracking!C38</f>
        <v>Other</v>
      </c>
      <c r="D38" s="110"/>
      <c r="E38" s="160">
        <f ca="1">IF(U$26,HLOOKUP(T$25,BUDGETM,A38,FALSE),('Quick Budget'!G37*T$42))</f>
        <v>0</v>
      </c>
      <c r="F38" s="160">
        <f t="shared" ca="1" si="12"/>
        <v>0</v>
      </c>
      <c r="G38" s="161">
        <f t="shared" ca="1" si="13"/>
        <v>0</v>
      </c>
      <c r="H38" s="24"/>
      <c r="I38" s="1"/>
      <c r="J38" s="1"/>
      <c r="K38" s="1"/>
      <c r="L38" s="1"/>
      <c r="M38" s="1"/>
      <c r="N38" s="1"/>
      <c r="O38" s="1"/>
      <c r="P38" s="1"/>
      <c r="Q38" s="98"/>
      <c r="R38" s="151">
        <v>13</v>
      </c>
      <c r="S38" s="99" t="s">
        <v>83</v>
      </c>
      <c r="T38" s="99" t="s">
        <v>84</v>
      </c>
      <c r="U38" s="98"/>
      <c r="V38" s="98"/>
      <c r="W38" s="98"/>
      <c r="X38" s="98"/>
      <c r="Y38" s="98"/>
      <c r="Z38" s="98"/>
      <c r="AA38" s="98"/>
    </row>
    <row r="39" spans="1:27" ht="13.5" customHeight="1" x14ac:dyDescent="0.15">
      <c r="A39" s="39">
        <f t="shared" si="7"/>
        <v>32</v>
      </c>
      <c r="B39" s="92"/>
      <c r="C39" s="110"/>
      <c r="D39" s="110"/>
      <c r="E39" s="111"/>
      <c r="F39" s="111"/>
      <c r="G39" s="112"/>
      <c r="H39" s="24"/>
      <c r="I39" s="1"/>
      <c r="J39" s="1"/>
      <c r="K39" s="1"/>
      <c r="L39" s="1"/>
      <c r="M39" s="1"/>
      <c r="N39" s="1"/>
      <c r="O39" s="1"/>
      <c r="P39" s="1"/>
      <c r="Q39" s="98"/>
      <c r="R39" s="151">
        <v>14</v>
      </c>
      <c r="S39" s="99" t="s">
        <v>85</v>
      </c>
      <c r="T39" s="99" t="s">
        <v>86</v>
      </c>
      <c r="U39" s="98"/>
      <c r="V39" s="98"/>
      <c r="W39" s="98"/>
      <c r="X39" s="98"/>
      <c r="Y39" s="98"/>
      <c r="Z39" s="98"/>
      <c r="AA39" s="98"/>
    </row>
    <row r="40" spans="1:27" ht="13.5" customHeight="1" x14ac:dyDescent="0.15">
      <c r="A40" s="39">
        <f t="shared" si="7"/>
        <v>33</v>
      </c>
      <c r="B40" s="247" t="str">
        <f>Tracking!B40</f>
        <v>Utilities</v>
      </c>
      <c r="C40" s="228"/>
      <c r="D40" s="110"/>
      <c r="E40" s="166">
        <f t="shared" ref="E40:G40" ca="1" si="18">SUM(E41:E49)</f>
        <v>0</v>
      </c>
      <c r="F40" s="166">
        <f t="shared" ca="1" si="18"/>
        <v>0</v>
      </c>
      <c r="G40" s="167">
        <f t="shared" ca="1" si="18"/>
        <v>0</v>
      </c>
      <c r="H40" s="24"/>
      <c r="I40" s="1"/>
      <c r="J40" s="1"/>
      <c r="K40" s="1"/>
      <c r="L40" s="1"/>
      <c r="M40" s="1"/>
      <c r="N40" s="1"/>
      <c r="O40" s="1"/>
      <c r="P40" s="1"/>
      <c r="Q40" s="98"/>
      <c r="R40" s="151">
        <v>15</v>
      </c>
      <c r="S40" s="99" t="s">
        <v>88</v>
      </c>
      <c r="T40" s="99" t="s">
        <v>89</v>
      </c>
      <c r="U40" s="98"/>
      <c r="V40" s="98"/>
      <c r="W40" s="98"/>
      <c r="X40" s="98"/>
      <c r="Y40" s="98"/>
      <c r="Z40" s="98"/>
      <c r="AA40" s="98"/>
    </row>
    <row r="41" spans="1:27" ht="13.5" customHeight="1" x14ac:dyDescent="0.15">
      <c r="A41" s="39">
        <f t="shared" si="7"/>
        <v>34</v>
      </c>
      <c r="B41" s="92"/>
      <c r="C41" s="148" t="str">
        <f>Tracking!C41</f>
        <v>Phone - Home</v>
      </c>
      <c r="D41" s="110"/>
      <c r="E41" s="160">
        <f ca="1">IF(U$26,HLOOKUP(T$25,BUDGETM,A41,FALSE),('Quick Budget'!G40*T$42))</f>
        <v>0</v>
      </c>
      <c r="F41" s="160">
        <f ca="1">HLOOKUP(T$25,TRACKING,(A41+1),FALSE)</f>
        <v>0</v>
      </c>
      <c r="G41" s="161">
        <f t="shared" ref="G41:G49" ca="1" si="19">F41-E41</f>
        <v>0</v>
      </c>
      <c r="H41" s="24"/>
      <c r="I41" s="1"/>
      <c r="J41" s="1"/>
      <c r="K41" s="1"/>
      <c r="L41" s="1"/>
      <c r="M41" s="1"/>
      <c r="N41" s="1"/>
      <c r="O41" s="1"/>
      <c r="P41" s="1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</row>
    <row r="42" spans="1:27" ht="13.5" customHeight="1" x14ac:dyDescent="0.15">
      <c r="A42" s="39">
        <f t="shared" si="7"/>
        <v>35</v>
      </c>
      <c r="B42" s="92"/>
      <c r="C42" s="148" t="str">
        <f>Tracking!C42</f>
        <v>Phone - Cell</v>
      </c>
      <c r="D42" s="110"/>
      <c r="E42" s="160">
        <f ca="1">IF(U$26,HLOOKUP(T$25,BUDGETM,A42,FALSE),('Quick Budget'!G41*T$42))</f>
        <v>0</v>
      </c>
      <c r="F42" s="160">
        <f ca="1">HLOOKUP(T$25,TRACKING,(A42+1),FALSE)</f>
        <v>0</v>
      </c>
      <c r="G42" s="161">
        <f t="shared" ca="1" si="19"/>
        <v>0</v>
      </c>
      <c r="H42" s="24"/>
      <c r="I42" s="1"/>
      <c r="J42" s="1"/>
      <c r="K42" s="1"/>
      <c r="L42" s="1"/>
      <c r="M42" s="1"/>
      <c r="N42" s="1"/>
      <c r="O42" s="1"/>
      <c r="P42" s="1"/>
      <c r="Q42" s="98"/>
      <c r="R42" s="98"/>
      <c r="S42" s="99" t="s">
        <v>172</v>
      </c>
      <c r="T42" s="117">
        <f ca="1">IF((T25=T28),'Budget By Month'!R6,1)</f>
        <v>1</v>
      </c>
      <c r="U42" s="98"/>
      <c r="V42" s="98"/>
      <c r="W42" s="98"/>
      <c r="X42" s="98"/>
      <c r="Y42" s="98"/>
      <c r="Z42" s="98"/>
      <c r="AA42" s="98"/>
    </row>
    <row r="43" spans="1:27" ht="13.5" customHeight="1" x14ac:dyDescent="0.15">
      <c r="A43" s="39">
        <f t="shared" si="7"/>
        <v>36</v>
      </c>
      <c r="B43" s="92"/>
      <c r="C43" s="148" t="str">
        <f>Tracking!C43</f>
        <v>Cable</v>
      </c>
      <c r="D43" s="110"/>
      <c r="E43" s="160">
        <f ca="1">IF(U$26,HLOOKUP(T$25,BUDGETM,A43,FALSE),('Quick Budget'!G42*T$42))</f>
        <v>0</v>
      </c>
      <c r="F43" s="160">
        <f ca="1">HLOOKUP(T$25,TRACKING,(A43+1),FALSE)</f>
        <v>0</v>
      </c>
      <c r="G43" s="161">
        <f t="shared" ca="1" si="19"/>
        <v>0</v>
      </c>
      <c r="H43" s="2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customHeight="1" x14ac:dyDescent="0.15">
      <c r="A44" s="39">
        <f t="shared" si="7"/>
        <v>37</v>
      </c>
      <c r="B44" s="92"/>
      <c r="C44" s="148" t="str">
        <f>Tracking!C44</f>
        <v>Gas</v>
      </c>
      <c r="D44" s="110"/>
      <c r="E44" s="160">
        <f ca="1">IF(U$26,HLOOKUP(T$25,BUDGETM,A44,FALSE),('Quick Budget'!G43*T$42))</f>
        <v>0</v>
      </c>
      <c r="F44" s="160">
        <f ca="1">HLOOKUP(T$25,TRACKING,(A44+1),FALSE)</f>
        <v>0</v>
      </c>
      <c r="G44" s="161">
        <f t="shared" ca="1" si="19"/>
        <v>0</v>
      </c>
      <c r="H44" s="2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 x14ac:dyDescent="0.15">
      <c r="A45" s="39">
        <f t="shared" si="7"/>
        <v>38</v>
      </c>
      <c r="B45" s="92"/>
      <c r="C45" s="148" t="str">
        <f>Tracking!C45</f>
        <v>Water</v>
      </c>
      <c r="D45" s="110"/>
      <c r="E45" s="160">
        <f ca="1">IF(U$26,HLOOKUP(T$25,BUDGETM,A45,FALSE),('Quick Budget'!G44*T$42))</f>
        <v>0</v>
      </c>
      <c r="F45" s="160">
        <f ca="1">HLOOKUP(T$25,TRACKING,(A45+1),FALSE)</f>
        <v>0</v>
      </c>
      <c r="G45" s="161">
        <f t="shared" ca="1" si="19"/>
        <v>0</v>
      </c>
      <c r="H45" s="2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15">
      <c r="A46" s="39">
        <f t="shared" si="7"/>
        <v>39</v>
      </c>
      <c r="B46" s="92"/>
      <c r="C46" s="148" t="str">
        <f>Tracking!C46</f>
        <v>Electricity</v>
      </c>
      <c r="D46" s="110"/>
      <c r="E46" s="160">
        <f ca="1">IF(U$26,HLOOKUP(T$25,BUDGETM,A46,FALSE),('Quick Budget'!G45*T$42))</f>
        <v>0</v>
      </c>
      <c r="F46" s="160"/>
      <c r="G46" s="161">
        <f t="shared" ca="1" si="19"/>
        <v>0</v>
      </c>
      <c r="H46" s="2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15">
      <c r="A47" s="39">
        <f t="shared" si="7"/>
        <v>40</v>
      </c>
      <c r="B47" s="92"/>
      <c r="C47" s="148" t="str">
        <f>Tracking!C47</f>
        <v>Internet</v>
      </c>
      <c r="D47" s="110"/>
      <c r="E47" s="160">
        <f ca="1">IF(U$26,HLOOKUP(T$25,BUDGETM,A47,FALSE),('Quick Budget'!G46*T$42))</f>
        <v>0</v>
      </c>
      <c r="F47" s="160">
        <f ca="1">HLOOKUP(T$25,TRACKING,(A47+1),FALSE)</f>
        <v>0</v>
      </c>
      <c r="G47" s="161">
        <f t="shared" ca="1" si="19"/>
        <v>0</v>
      </c>
      <c r="H47" s="2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15">
      <c r="A48" s="39">
        <f t="shared" si="7"/>
        <v>41</v>
      </c>
      <c r="B48" s="92"/>
      <c r="C48" s="148" t="str">
        <f>Tracking!C48</f>
        <v>Other</v>
      </c>
      <c r="D48" s="110"/>
      <c r="E48" s="160">
        <f ca="1">IF(U$26,HLOOKUP(T$25,BUDGETM,A48,FALSE),('Quick Budget'!G47*T$42))</f>
        <v>0</v>
      </c>
      <c r="F48" s="160">
        <f ca="1">HLOOKUP(T$25,TRACKING,(A48+1),FALSE)</f>
        <v>0</v>
      </c>
      <c r="G48" s="161">
        <f t="shared" ca="1" si="19"/>
        <v>0</v>
      </c>
      <c r="H48" s="2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 x14ac:dyDescent="0.15">
      <c r="A49" s="39">
        <f t="shared" si="7"/>
        <v>42</v>
      </c>
      <c r="B49" s="92"/>
      <c r="C49" s="148" t="str">
        <f>Tracking!C49</f>
        <v>Other</v>
      </c>
      <c r="D49" s="110"/>
      <c r="E49" s="160">
        <f ca="1">IF(U$26,HLOOKUP(T$25,BUDGETM,A49,FALSE),('Quick Budget'!G48*T$42))</f>
        <v>0</v>
      </c>
      <c r="F49" s="160">
        <f ca="1">HLOOKUP(T$25,TRACKING,(A49+1),FALSE)</f>
        <v>0</v>
      </c>
      <c r="G49" s="161">
        <f t="shared" ca="1" si="19"/>
        <v>0</v>
      </c>
      <c r="H49" s="2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 x14ac:dyDescent="0.15">
      <c r="A50" s="39">
        <f t="shared" si="7"/>
        <v>43</v>
      </c>
      <c r="B50" s="92"/>
      <c r="C50" s="110"/>
      <c r="D50" s="110"/>
      <c r="E50" s="111"/>
      <c r="F50" s="111"/>
      <c r="G50" s="112"/>
      <c r="H50" s="2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 x14ac:dyDescent="0.15">
      <c r="A51" s="39">
        <f t="shared" si="7"/>
        <v>44</v>
      </c>
      <c r="B51" s="247" t="str">
        <f>Tracking!B51</f>
        <v>Health</v>
      </c>
      <c r="C51" s="228"/>
      <c r="D51" s="110"/>
      <c r="E51" s="166">
        <f t="shared" ref="E51:G51" ca="1" si="20">SUM(E52:E58)</f>
        <v>0</v>
      </c>
      <c r="F51" s="166">
        <f t="shared" ca="1" si="20"/>
        <v>0</v>
      </c>
      <c r="G51" s="167">
        <f t="shared" ca="1" si="20"/>
        <v>0</v>
      </c>
      <c r="H51" s="2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15">
      <c r="A52" s="39">
        <f t="shared" si="7"/>
        <v>45</v>
      </c>
      <c r="B52" s="92"/>
      <c r="C52" s="148" t="str">
        <f>Tracking!C52</f>
        <v>Dental</v>
      </c>
      <c r="D52" s="110"/>
      <c r="E52" s="160">
        <f ca="1">IF(U$26,HLOOKUP(T$25,BUDGETM,A52,FALSE),('Quick Budget'!G51*T$42))</f>
        <v>0</v>
      </c>
      <c r="F52" s="160">
        <f t="shared" ref="F52:F58" ca="1" si="21">HLOOKUP(T$25,TRACKING,(A52+1),FALSE)</f>
        <v>0</v>
      </c>
      <c r="G52" s="161">
        <f t="shared" ref="G52:G58" ca="1" si="22">F52-E52</f>
        <v>0</v>
      </c>
      <c r="H52" s="2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15">
      <c r="A53" s="39">
        <f t="shared" si="7"/>
        <v>46</v>
      </c>
      <c r="B53" s="92"/>
      <c r="C53" s="148" t="str">
        <f>Tracking!C53</f>
        <v>Medical</v>
      </c>
      <c r="D53" s="110"/>
      <c r="E53" s="160">
        <f ca="1">IF(U$26,HLOOKUP(T$25,BUDGETM,A53,FALSE),('Quick Budget'!G52*T$42))</f>
        <v>0</v>
      </c>
      <c r="F53" s="160">
        <f t="shared" ca="1" si="21"/>
        <v>0</v>
      </c>
      <c r="G53" s="161">
        <f t="shared" ca="1" si="22"/>
        <v>0</v>
      </c>
      <c r="H53" s="2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 x14ac:dyDescent="0.15">
      <c r="A54" s="39">
        <f t="shared" si="7"/>
        <v>47</v>
      </c>
      <c r="B54" s="92"/>
      <c r="C54" s="148" t="str">
        <f>Tracking!C54</f>
        <v>Medication</v>
      </c>
      <c r="D54" s="110"/>
      <c r="E54" s="160">
        <f ca="1">IF(U$26,HLOOKUP(T$25,BUDGETM,A54,FALSE),('Quick Budget'!G53*T$42))</f>
        <v>0</v>
      </c>
      <c r="F54" s="160">
        <f t="shared" ca="1" si="21"/>
        <v>0</v>
      </c>
      <c r="G54" s="161">
        <f t="shared" ca="1" si="22"/>
        <v>0</v>
      </c>
      <c r="H54" s="2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15">
      <c r="A55" s="39">
        <f t="shared" si="7"/>
        <v>48</v>
      </c>
      <c r="B55" s="92"/>
      <c r="C55" s="148" t="str">
        <f>Tracking!C55</f>
        <v>Vision/contacts</v>
      </c>
      <c r="D55" s="110"/>
      <c r="E55" s="160">
        <f ca="1">IF(U$26,HLOOKUP(T$25,BUDGETM,A55,FALSE),('Quick Budget'!G54*T$42))</f>
        <v>0</v>
      </c>
      <c r="F55" s="160">
        <f t="shared" ca="1" si="21"/>
        <v>0</v>
      </c>
      <c r="G55" s="161">
        <f t="shared" ca="1" si="22"/>
        <v>0</v>
      </c>
      <c r="H55" s="2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 x14ac:dyDescent="0.15">
      <c r="A56" s="39">
        <f t="shared" si="7"/>
        <v>49</v>
      </c>
      <c r="B56" s="92"/>
      <c r="C56" s="148" t="str">
        <f>Tracking!C56</f>
        <v>Life Insurance</v>
      </c>
      <c r="D56" s="110"/>
      <c r="E56" s="160">
        <f ca="1">IF(U$26,HLOOKUP(T$25,BUDGETM,A56,FALSE),('Quick Budget'!G55*T$42))</f>
        <v>0</v>
      </c>
      <c r="F56" s="160">
        <f t="shared" ca="1" si="21"/>
        <v>0</v>
      </c>
      <c r="G56" s="161">
        <f t="shared" ca="1" si="22"/>
        <v>0</v>
      </c>
      <c r="H56" s="2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 x14ac:dyDescent="0.15">
      <c r="A57" s="39">
        <f t="shared" si="7"/>
        <v>50</v>
      </c>
      <c r="B57" s="92"/>
      <c r="C57" s="148" t="str">
        <f>Tracking!C57</f>
        <v>Fisiotherapy</v>
      </c>
      <c r="D57" s="110"/>
      <c r="E57" s="160">
        <f ca="1">IF(U$26,HLOOKUP(T$25,BUDGETM,A57,FALSE),('Quick Budget'!G56*T$42))</f>
        <v>0</v>
      </c>
      <c r="F57" s="160">
        <f t="shared" ca="1" si="21"/>
        <v>0</v>
      </c>
      <c r="G57" s="161">
        <f t="shared" ca="1" si="22"/>
        <v>0</v>
      </c>
      <c r="H57" s="2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 x14ac:dyDescent="0.15">
      <c r="A58" s="39">
        <f t="shared" si="7"/>
        <v>51</v>
      </c>
      <c r="B58" s="92"/>
      <c r="C58" s="148" t="str">
        <f>Tracking!C58</f>
        <v>Other</v>
      </c>
      <c r="D58" s="110"/>
      <c r="E58" s="160">
        <f ca="1">IF(U$26,HLOOKUP(T$25,BUDGETM,A58,FALSE),('Quick Budget'!G57*T$42))</f>
        <v>0</v>
      </c>
      <c r="F58" s="160">
        <f t="shared" ca="1" si="21"/>
        <v>0</v>
      </c>
      <c r="G58" s="161">
        <f t="shared" ca="1" si="22"/>
        <v>0</v>
      </c>
      <c r="H58" s="2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15">
      <c r="A59" s="39">
        <f t="shared" si="7"/>
        <v>52</v>
      </c>
      <c r="B59" s="92"/>
      <c r="C59" s="110"/>
      <c r="D59" s="110"/>
      <c r="E59" s="123"/>
      <c r="F59" s="123"/>
      <c r="G59" s="124"/>
      <c r="H59" s="2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 x14ac:dyDescent="0.15">
      <c r="A60" s="39">
        <f t="shared" si="7"/>
        <v>53</v>
      </c>
      <c r="B60" s="247" t="str">
        <f>Tracking!B60</f>
        <v>Entertainment</v>
      </c>
      <c r="C60" s="228"/>
      <c r="D60" s="110"/>
      <c r="E60" s="166">
        <f t="shared" ref="E60:G60" ca="1" si="23">SUM(E61:E70)</f>
        <v>0</v>
      </c>
      <c r="F60" s="166">
        <f t="shared" ca="1" si="23"/>
        <v>0</v>
      </c>
      <c r="G60" s="167">
        <f t="shared" ca="1" si="23"/>
        <v>0</v>
      </c>
      <c r="H60" s="2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15">
      <c r="A61" s="39">
        <f t="shared" si="7"/>
        <v>54</v>
      </c>
      <c r="B61" s="92"/>
      <c r="C61" s="148" t="str">
        <f>Tracking!C61</f>
        <v>Memberships</v>
      </c>
      <c r="D61" s="110"/>
      <c r="E61" s="160">
        <f ca="1">IF(U$26,HLOOKUP(T$25,BUDGETM,A61,FALSE),('Quick Budget'!G60*T$42))</f>
        <v>0</v>
      </c>
      <c r="F61" s="160">
        <f t="shared" ref="F61:F70" ca="1" si="24">HLOOKUP(T$25,TRACKING,(A61+1),FALSE)</f>
        <v>0</v>
      </c>
      <c r="G61" s="161">
        <f t="shared" ref="G61:G70" ca="1" si="25">F61-E61</f>
        <v>0</v>
      </c>
      <c r="H61" s="2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 x14ac:dyDescent="0.15">
      <c r="A62" s="39">
        <f t="shared" si="7"/>
        <v>55</v>
      </c>
      <c r="B62" s="92"/>
      <c r="C62" s="148" t="str">
        <f>Tracking!C62</f>
        <v>Dining out</v>
      </c>
      <c r="D62" s="110"/>
      <c r="E62" s="160">
        <f ca="1">IF(U$26,HLOOKUP(T$25,BUDGETM,A62,FALSE),('Quick Budget'!G61*T$42))</f>
        <v>0</v>
      </c>
      <c r="F62" s="160">
        <f t="shared" ca="1" si="24"/>
        <v>0</v>
      </c>
      <c r="G62" s="161">
        <f t="shared" ca="1" si="25"/>
        <v>0</v>
      </c>
      <c r="H62" s="2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 x14ac:dyDescent="0.15">
      <c r="A63" s="39">
        <f t="shared" si="7"/>
        <v>56</v>
      </c>
      <c r="B63" s="92"/>
      <c r="C63" s="148" t="str">
        <f>Tracking!C63</f>
        <v>Lunching out</v>
      </c>
      <c r="D63" s="110"/>
      <c r="E63" s="160">
        <f ca="1">IF(U$26,HLOOKUP(T$25,BUDGETM,A63,FALSE),('Quick Budget'!G62*T$42))</f>
        <v>0</v>
      </c>
      <c r="F63" s="160">
        <f t="shared" ca="1" si="24"/>
        <v>0</v>
      </c>
      <c r="G63" s="161">
        <f t="shared" ca="1" si="25"/>
        <v>0</v>
      </c>
      <c r="H63" s="2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 x14ac:dyDescent="0.15">
      <c r="A64" s="39">
        <f t="shared" si="7"/>
        <v>57</v>
      </c>
      <c r="B64" s="92"/>
      <c r="C64" s="148" t="str">
        <f>Tracking!C64</f>
        <v>Subscriptions</v>
      </c>
      <c r="D64" s="110"/>
      <c r="E64" s="160">
        <f ca="1">IF(U$26,HLOOKUP(T$25,BUDGETM,A64,FALSE),('Quick Budget'!G63*T$42))</f>
        <v>0</v>
      </c>
      <c r="F64" s="160">
        <f t="shared" ca="1" si="24"/>
        <v>0</v>
      </c>
      <c r="G64" s="161">
        <f t="shared" ca="1" si="25"/>
        <v>0</v>
      </c>
      <c r="H64" s="2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 x14ac:dyDescent="0.15">
      <c r="A65" s="39">
        <f t="shared" si="7"/>
        <v>58</v>
      </c>
      <c r="B65" s="92"/>
      <c r="C65" s="148" t="str">
        <f>Tracking!C65</f>
        <v>Movies</v>
      </c>
      <c r="D65" s="110"/>
      <c r="E65" s="160">
        <f ca="1">IF(U$26,HLOOKUP(T$25,BUDGETM,A65,FALSE),('Quick Budget'!G64*T$42))</f>
        <v>0</v>
      </c>
      <c r="F65" s="160">
        <f t="shared" ca="1" si="24"/>
        <v>0</v>
      </c>
      <c r="G65" s="161">
        <f t="shared" ca="1" si="25"/>
        <v>0</v>
      </c>
      <c r="H65" s="2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 x14ac:dyDescent="0.15">
      <c r="A66" s="39">
        <f t="shared" si="7"/>
        <v>59</v>
      </c>
      <c r="B66" s="92"/>
      <c r="C66" s="148" t="str">
        <f>Tracking!C66</f>
        <v>Music</v>
      </c>
      <c r="D66" s="110"/>
      <c r="E66" s="160">
        <f ca="1">IF(U$26,HLOOKUP(T$25,BUDGETM,A66,FALSE),('Quick Budget'!G65*T$42))</f>
        <v>0</v>
      </c>
      <c r="F66" s="160">
        <f t="shared" ca="1" si="24"/>
        <v>0</v>
      </c>
      <c r="G66" s="161">
        <f t="shared" ca="1" si="25"/>
        <v>0</v>
      </c>
      <c r="H66" s="2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 x14ac:dyDescent="0.15">
      <c r="A67" s="39">
        <f t="shared" si="7"/>
        <v>60</v>
      </c>
      <c r="B67" s="92"/>
      <c r="C67" s="148" t="str">
        <f>Tracking!C67</f>
        <v>Hobbies</v>
      </c>
      <c r="D67" s="110"/>
      <c r="E67" s="160">
        <f ca="1">IF(U$26,HLOOKUP(T$25,BUDGETM,A67,FALSE),('Quick Budget'!G66*T$42))</f>
        <v>0</v>
      </c>
      <c r="F67" s="160">
        <f t="shared" ca="1" si="24"/>
        <v>0</v>
      </c>
      <c r="G67" s="161">
        <f t="shared" ca="1" si="25"/>
        <v>0</v>
      </c>
      <c r="H67" s="2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 x14ac:dyDescent="0.15">
      <c r="A68" s="39">
        <f t="shared" si="7"/>
        <v>61</v>
      </c>
      <c r="B68" s="92"/>
      <c r="C68" s="148" t="str">
        <f>Tracking!C68</f>
        <v>Travel/ Vacation</v>
      </c>
      <c r="D68" s="110"/>
      <c r="E68" s="160">
        <f ca="1">IF(U$26,HLOOKUP(T$25,BUDGETM,A68,FALSE),('Quick Budget'!G67*T$42))</f>
        <v>0</v>
      </c>
      <c r="F68" s="160">
        <f t="shared" ca="1" si="24"/>
        <v>0</v>
      </c>
      <c r="G68" s="161">
        <f t="shared" ca="1" si="25"/>
        <v>0</v>
      </c>
      <c r="H68" s="2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15">
      <c r="A69" s="39">
        <f t="shared" si="7"/>
        <v>62</v>
      </c>
      <c r="B69" s="92"/>
      <c r="C69" s="148" t="str">
        <f>Tracking!C69</f>
        <v>Events</v>
      </c>
      <c r="D69" s="110"/>
      <c r="E69" s="160">
        <f ca="1">IF(U$26,HLOOKUP(T$25,BUDGETM,A69,FALSE),('Quick Budget'!G68*T$42))</f>
        <v>0</v>
      </c>
      <c r="F69" s="160">
        <f t="shared" ca="1" si="24"/>
        <v>0</v>
      </c>
      <c r="G69" s="161">
        <f t="shared" ca="1" si="25"/>
        <v>0</v>
      </c>
      <c r="H69" s="2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 x14ac:dyDescent="0.15">
      <c r="A70" s="39">
        <f t="shared" si="7"/>
        <v>63</v>
      </c>
      <c r="B70" s="92"/>
      <c r="C70" s="148" t="str">
        <f>Tracking!C70</f>
        <v>other</v>
      </c>
      <c r="D70" s="110"/>
      <c r="E70" s="160">
        <f ca="1">IF(U$26,HLOOKUP(T$25,BUDGETM,A70,FALSE),('Quick Budget'!G69*T$42))</f>
        <v>0</v>
      </c>
      <c r="F70" s="160">
        <f t="shared" ca="1" si="24"/>
        <v>0</v>
      </c>
      <c r="G70" s="161">
        <f t="shared" ca="1" si="25"/>
        <v>0</v>
      </c>
      <c r="H70" s="2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 x14ac:dyDescent="0.15">
      <c r="A71" s="39">
        <f t="shared" si="7"/>
        <v>64</v>
      </c>
      <c r="B71" s="92"/>
      <c r="C71" s="110"/>
      <c r="D71" s="110"/>
      <c r="E71" s="111"/>
      <c r="F71" s="111"/>
      <c r="G71" s="112"/>
      <c r="H71" s="2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 x14ac:dyDescent="0.15">
      <c r="A72" s="39">
        <f t="shared" si="7"/>
        <v>65</v>
      </c>
      <c r="B72" s="247" t="str">
        <f>Tracking!B72</f>
        <v>Miscellaneous</v>
      </c>
      <c r="C72" s="228"/>
      <c r="D72" s="110"/>
      <c r="E72" s="166">
        <f t="shared" ref="E72:G72" ca="1" si="26">SUM(E73:E84)</f>
        <v>0</v>
      </c>
      <c r="F72" s="166">
        <f t="shared" ca="1" si="26"/>
        <v>0</v>
      </c>
      <c r="G72" s="167">
        <f t="shared" ca="1" si="26"/>
        <v>0</v>
      </c>
      <c r="H72" s="2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15">
      <c r="A73" s="39">
        <f t="shared" si="7"/>
        <v>66</v>
      </c>
      <c r="B73" s="92"/>
      <c r="C73" s="148" t="str">
        <f>Tracking!C73</f>
        <v>Dry Cleaning</v>
      </c>
      <c r="D73" s="110"/>
      <c r="E73" s="160">
        <f ca="1">IF(U$26,HLOOKUP(T$25,BUDGETM,A73,FALSE),('Quick Budget'!G72*T$42))</f>
        <v>0</v>
      </c>
      <c r="F73" s="160">
        <f t="shared" ref="F73:F84" ca="1" si="27">HLOOKUP(T$25,TRACKING,(A73+1),FALSE)</f>
        <v>0</v>
      </c>
      <c r="G73" s="161">
        <f t="shared" ref="G73:G84" ca="1" si="28">F73-E73</f>
        <v>0</v>
      </c>
      <c r="H73" s="2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 x14ac:dyDescent="0.15">
      <c r="A74" s="39">
        <f t="shared" si="7"/>
        <v>67</v>
      </c>
      <c r="B74" s="92"/>
      <c r="C74" s="148" t="str">
        <f>Tracking!C74</f>
        <v>New Clothes</v>
      </c>
      <c r="D74" s="110"/>
      <c r="E74" s="160">
        <f ca="1">IF(U$26,HLOOKUP(T$25,BUDGETM,A74,FALSE),('Quick Budget'!G73*T$42))</f>
        <v>0</v>
      </c>
      <c r="F74" s="160">
        <f t="shared" ca="1" si="27"/>
        <v>0</v>
      </c>
      <c r="G74" s="161">
        <f t="shared" ca="1" si="28"/>
        <v>0</v>
      </c>
      <c r="H74" s="2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 x14ac:dyDescent="0.15">
      <c r="A75" s="39">
        <f t="shared" si="7"/>
        <v>68</v>
      </c>
      <c r="B75" s="92"/>
      <c r="C75" s="148" t="str">
        <f>Tracking!C75</f>
        <v>Donations</v>
      </c>
      <c r="D75" s="110"/>
      <c r="E75" s="160">
        <f ca="1">IF(U$26,HLOOKUP(T$25,BUDGETM,A75,FALSE),('Quick Budget'!G74*T$42))</f>
        <v>0</v>
      </c>
      <c r="F75" s="160">
        <f t="shared" ca="1" si="27"/>
        <v>0</v>
      </c>
      <c r="G75" s="161">
        <f t="shared" ca="1" si="28"/>
        <v>0</v>
      </c>
      <c r="H75" s="2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 x14ac:dyDescent="0.15">
      <c r="A76" s="39">
        <f t="shared" si="7"/>
        <v>69</v>
      </c>
      <c r="B76" s="92"/>
      <c r="C76" s="148" t="str">
        <f>Tracking!C76</f>
        <v>Child Care</v>
      </c>
      <c r="D76" s="110"/>
      <c r="E76" s="160">
        <f ca="1">IF(U$26,HLOOKUP(T$25,BUDGETM,A76,FALSE),('Quick Budget'!G75*T$42))</f>
        <v>0</v>
      </c>
      <c r="F76" s="160">
        <f t="shared" ca="1" si="27"/>
        <v>0</v>
      </c>
      <c r="G76" s="161">
        <f t="shared" ca="1" si="28"/>
        <v>0</v>
      </c>
      <c r="H76" s="2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 x14ac:dyDescent="0.15">
      <c r="A77" s="39">
        <f t="shared" si="7"/>
        <v>70</v>
      </c>
      <c r="B77" s="92"/>
      <c r="C77" s="148" t="str">
        <f>Tracking!C77</f>
        <v>Tuition</v>
      </c>
      <c r="D77" s="110"/>
      <c r="E77" s="160">
        <f ca="1">IF(U$26,HLOOKUP(T$25,BUDGETM,A77,FALSE),('Quick Budget'!G76*T$42))</f>
        <v>0</v>
      </c>
      <c r="F77" s="160">
        <f t="shared" ca="1" si="27"/>
        <v>0</v>
      </c>
      <c r="G77" s="161">
        <f t="shared" ca="1" si="28"/>
        <v>0</v>
      </c>
      <c r="H77" s="2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 x14ac:dyDescent="0.15">
      <c r="A78" s="39">
        <f t="shared" si="7"/>
        <v>71</v>
      </c>
      <c r="B78" s="92"/>
      <c r="C78" s="148" t="str">
        <f>Tracking!C78</f>
        <v>College Loans</v>
      </c>
      <c r="D78" s="110"/>
      <c r="E78" s="160">
        <f ca="1">IF(U$26,HLOOKUP(T$25,BUDGETM,A78,FALSE),('Quick Budget'!G77*T$42))</f>
        <v>0</v>
      </c>
      <c r="F78" s="160">
        <f t="shared" ca="1" si="27"/>
        <v>0</v>
      </c>
      <c r="G78" s="161">
        <f t="shared" ca="1" si="28"/>
        <v>0</v>
      </c>
      <c r="H78" s="2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 x14ac:dyDescent="0.15">
      <c r="A79" s="39">
        <f t="shared" si="7"/>
        <v>72</v>
      </c>
      <c r="B79" s="92"/>
      <c r="C79" s="148" t="str">
        <f>Tracking!C79</f>
        <v>Pocket Money</v>
      </c>
      <c r="D79" s="110"/>
      <c r="E79" s="160">
        <f ca="1">IF(U$26,HLOOKUP(T$25,BUDGETM,A79,FALSE),('Quick Budget'!G78*T$42))</f>
        <v>0</v>
      </c>
      <c r="F79" s="160">
        <f t="shared" ca="1" si="27"/>
        <v>0</v>
      </c>
      <c r="G79" s="161">
        <f t="shared" ca="1" si="28"/>
        <v>0</v>
      </c>
      <c r="H79" s="2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 x14ac:dyDescent="0.15">
      <c r="A80" s="39">
        <f t="shared" si="7"/>
        <v>73</v>
      </c>
      <c r="B80" s="92"/>
      <c r="C80" s="148" t="str">
        <f>Tracking!C80</f>
        <v>Gifts</v>
      </c>
      <c r="D80" s="110"/>
      <c r="E80" s="160">
        <f ca="1">IF(U$26,HLOOKUP(T$25,BUDGETM,A80,FALSE),('Quick Budget'!G79*T$42))</f>
        <v>0</v>
      </c>
      <c r="F80" s="160">
        <f t="shared" ca="1" si="27"/>
        <v>0</v>
      </c>
      <c r="G80" s="161">
        <f t="shared" ca="1" si="28"/>
        <v>0</v>
      </c>
      <c r="H80" s="2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 x14ac:dyDescent="0.15">
      <c r="A81" s="39">
        <f t="shared" si="7"/>
        <v>74</v>
      </c>
      <c r="B81" s="92"/>
      <c r="C81" s="148" t="str">
        <f>Tracking!C81</f>
        <v>Credit Card</v>
      </c>
      <c r="D81" s="110"/>
      <c r="E81" s="160">
        <f ca="1">IF(U$26,HLOOKUP(T$25,BUDGETM,A81,FALSE),('Quick Budget'!G80*T$42))</f>
        <v>0</v>
      </c>
      <c r="F81" s="160">
        <f t="shared" ca="1" si="27"/>
        <v>0</v>
      </c>
      <c r="G81" s="161">
        <f t="shared" ca="1" si="28"/>
        <v>0</v>
      </c>
      <c r="H81" s="2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 x14ac:dyDescent="0.15">
      <c r="A82" s="39">
        <f t="shared" si="7"/>
        <v>75</v>
      </c>
      <c r="B82" s="92"/>
      <c r="C82" s="148" t="str">
        <f>Tracking!C82</f>
        <v>other</v>
      </c>
      <c r="D82" s="110"/>
      <c r="E82" s="160">
        <f ca="1">IF(U$26,HLOOKUP(T$25,BUDGETM,A82,FALSE),('Quick Budget'!G81*T$42))</f>
        <v>0</v>
      </c>
      <c r="F82" s="160">
        <f t="shared" ca="1" si="27"/>
        <v>0</v>
      </c>
      <c r="G82" s="161">
        <f t="shared" ca="1" si="28"/>
        <v>0</v>
      </c>
      <c r="H82" s="2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 x14ac:dyDescent="0.15">
      <c r="A83" s="39">
        <f t="shared" si="7"/>
        <v>76</v>
      </c>
      <c r="B83" s="92"/>
      <c r="C83" s="148" t="str">
        <f>Tracking!C83</f>
        <v>other</v>
      </c>
      <c r="D83" s="110"/>
      <c r="E83" s="160">
        <f ca="1">IF(U$26,HLOOKUP(T$25,BUDGETM,A83,FALSE),('Quick Budget'!G82*T$42))</f>
        <v>0</v>
      </c>
      <c r="F83" s="160">
        <f t="shared" ca="1" si="27"/>
        <v>0</v>
      </c>
      <c r="G83" s="161">
        <f t="shared" ca="1" si="28"/>
        <v>0</v>
      </c>
      <c r="H83" s="2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 x14ac:dyDescent="0.15">
      <c r="A84" s="39">
        <f t="shared" si="7"/>
        <v>77</v>
      </c>
      <c r="B84" s="92"/>
      <c r="C84" s="148" t="str">
        <f>Tracking!C84</f>
        <v>other</v>
      </c>
      <c r="D84" s="110"/>
      <c r="E84" s="160">
        <f ca="1">IF(U$26,HLOOKUP(T$25,BUDGETM,A84,FALSE),('Quick Budget'!G83*T$42))</f>
        <v>0</v>
      </c>
      <c r="F84" s="160">
        <f t="shared" ca="1" si="27"/>
        <v>0</v>
      </c>
      <c r="G84" s="161">
        <f t="shared" ca="1" si="28"/>
        <v>0</v>
      </c>
      <c r="H84" s="2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 x14ac:dyDescent="0.15">
      <c r="A85" s="45"/>
      <c r="B85" s="130"/>
      <c r="C85" s="65"/>
      <c r="D85" s="65"/>
      <c r="E85" s="65"/>
      <c r="F85" s="65"/>
      <c r="G85" s="67"/>
      <c r="H85" s="2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 x14ac:dyDescent="0.15">
      <c r="A86" s="1"/>
      <c r="B86" s="38"/>
      <c r="C86" s="38"/>
      <c r="D86" s="38"/>
      <c r="E86" s="38"/>
      <c r="F86" s="38"/>
      <c r="G86" s="3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</sheetData>
  <mergeCells count="14">
    <mergeCell ref="B72:C72"/>
    <mergeCell ref="B4:D4"/>
    <mergeCell ref="I5:P5"/>
    <mergeCell ref="Q5:S5"/>
    <mergeCell ref="B6:C6"/>
    <mergeCell ref="E6:F6"/>
    <mergeCell ref="J6:P6"/>
    <mergeCell ref="B17:C17"/>
    <mergeCell ref="B8:C8"/>
    <mergeCell ref="B18:C18"/>
    <mergeCell ref="B28:C28"/>
    <mergeCell ref="B40:C40"/>
    <mergeCell ref="B51:C51"/>
    <mergeCell ref="B60:C6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6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6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300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300</v>
      </c>
    </row>
    <row r="5" spans="1:36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7">
        <f t="shared" si="1"/>
        <v>0</v>
      </c>
    </row>
    <row r="6" spans="1:36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2">
        <f t="shared" ref="AJ6:AJ13" si="2">SUM(E6:AI6)</f>
        <v>0</v>
      </c>
    </row>
    <row r="7" spans="1:36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2">
        <f t="shared" si="2"/>
        <v>0</v>
      </c>
    </row>
    <row r="8" spans="1:36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2">
        <f t="shared" si="2"/>
        <v>0</v>
      </c>
    </row>
    <row r="9" spans="1:36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2">
        <f t="shared" si="2"/>
        <v>0</v>
      </c>
    </row>
    <row r="10" spans="1:36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2">
        <f t="shared" si="2"/>
        <v>0</v>
      </c>
    </row>
    <row r="11" spans="1:36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2">
        <f t="shared" si="2"/>
        <v>0</v>
      </c>
    </row>
    <row r="12" spans="1:36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2">
        <f t="shared" si="2"/>
        <v>0</v>
      </c>
    </row>
    <row r="13" spans="1:36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2">
        <f t="shared" si="2"/>
        <v>0</v>
      </c>
    </row>
    <row r="14" spans="1:36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1"/>
    </row>
    <row r="15" spans="1:36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300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7">
        <f t="shared" si="3"/>
        <v>300</v>
      </c>
    </row>
    <row r="16" spans="1:36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2">
        <f t="shared" ref="AJ16:AJ25" si="4">SUM(E16:AI16)</f>
        <v>0</v>
      </c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2">
        <f t="shared" si="4"/>
        <v>0</v>
      </c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2">
        <f t="shared" si="4"/>
        <v>0</v>
      </c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2">
        <f t="shared" si="4"/>
        <v>0</v>
      </c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2">
        <f t="shared" si="4"/>
        <v>0</v>
      </c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2">
        <f t="shared" si="4"/>
        <v>0</v>
      </c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4">
        <v>300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2">
        <f t="shared" si="4"/>
        <v>300</v>
      </c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2">
        <f t="shared" si="4"/>
        <v>0</v>
      </c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2">
        <f t="shared" si="4"/>
        <v>0</v>
      </c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2">
        <f t="shared" si="4"/>
        <v>0</v>
      </c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111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9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2">
        <f t="shared" ref="AJ28:AJ36" si="6">SUM(E28:AI28)</f>
        <v>0</v>
      </c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2">
        <f t="shared" si="6"/>
        <v>0</v>
      </c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2">
        <f t="shared" si="6"/>
        <v>0</v>
      </c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2">
        <f t="shared" si="6"/>
        <v>0</v>
      </c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2">
        <f t="shared" si="6"/>
        <v>0</v>
      </c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2">
        <f t="shared" si="6"/>
        <v>0</v>
      </c>
      <c r="AT33" s="118" t="str">
        <f>B15</f>
        <v>Home</v>
      </c>
      <c r="AU33" s="118">
        <f>AJ15</f>
        <v>300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2">
        <f t="shared" si="6"/>
        <v>0</v>
      </c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2">
        <f t="shared" si="6"/>
        <v>0</v>
      </c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2">
        <f t="shared" si="6"/>
        <v>0</v>
      </c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1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9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2">
        <f t="shared" ref="AJ39:AJ45" si="8">SUM(E39:AI39)</f>
        <v>0</v>
      </c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2">
        <f t="shared" si="8"/>
        <v>0</v>
      </c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2">
        <f t="shared" si="8"/>
        <v>0</v>
      </c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2">
        <f t="shared" si="8"/>
        <v>0</v>
      </c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2">
        <f t="shared" si="8"/>
        <v>0</v>
      </c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2">
        <f t="shared" si="8"/>
        <v>0</v>
      </c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2">
        <f t="shared" si="8"/>
        <v>0</v>
      </c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2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8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2">
        <f t="shared" ref="AJ48:AJ57" si="10">SUM(E48:AI48)</f>
        <v>0</v>
      </c>
    </row>
    <row r="49" spans="1:36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2">
        <f t="shared" si="10"/>
        <v>0</v>
      </c>
    </row>
    <row r="50" spans="1:36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2">
        <f t="shared" si="10"/>
        <v>0</v>
      </c>
    </row>
    <row r="51" spans="1:36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2">
        <f t="shared" si="10"/>
        <v>0</v>
      </c>
    </row>
    <row r="52" spans="1:36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2">
        <f t="shared" si="10"/>
        <v>0</v>
      </c>
    </row>
    <row r="53" spans="1:36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2">
        <f t="shared" si="10"/>
        <v>0</v>
      </c>
    </row>
    <row r="54" spans="1:36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2">
        <f t="shared" si="10"/>
        <v>0</v>
      </c>
    </row>
    <row r="55" spans="1:36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2">
        <f t="shared" si="10"/>
        <v>0</v>
      </c>
    </row>
    <row r="56" spans="1:36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2">
        <f t="shared" si="10"/>
        <v>0</v>
      </c>
    </row>
    <row r="57" spans="1:36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2">
        <f t="shared" si="10"/>
        <v>0</v>
      </c>
    </row>
    <row r="58" spans="1:36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111"/>
    </row>
    <row r="59" spans="1:36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9">
        <f t="shared" si="11"/>
        <v>0</v>
      </c>
    </row>
    <row r="60" spans="1:36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2">
        <f t="shared" ref="AJ60:AJ71" si="12">SUM(E60:AI60)</f>
        <v>0</v>
      </c>
    </row>
    <row r="61" spans="1:36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2">
        <f t="shared" si="12"/>
        <v>0</v>
      </c>
    </row>
    <row r="62" spans="1:36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2">
        <f t="shared" si="12"/>
        <v>0</v>
      </c>
    </row>
    <row r="63" spans="1:36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2">
        <f t="shared" si="12"/>
        <v>0</v>
      </c>
    </row>
    <row r="64" spans="1:36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2">
        <f t="shared" si="12"/>
        <v>0</v>
      </c>
    </row>
    <row r="65" spans="1:36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2">
        <f t="shared" si="12"/>
        <v>0</v>
      </c>
    </row>
    <row r="66" spans="1:36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2">
        <f t="shared" si="12"/>
        <v>0</v>
      </c>
    </row>
    <row r="67" spans="1:36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2">
        <f t="shared" si="12"/>
        <v>0</v>
      </c>
    </row>
    <row r="68" spans="1:36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2">
        <f t="shared" si="12"/>
        <v>0</v>
      </c>
    </row>
    <row r="69" spans="1:36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2">
        <f t="shared" si="12"/>
        <v>0</v>
      </c>
    </row>
    <row r="70" spans="1:36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2">
        <f t="shared" si="12"/>
        <v>0</v>
      </c>
    </row>
    <row r="71" spans="1:36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2">
        <f t="shared" si="12"/>
        <v>0</v>
      </c>
    </row>
    <row r="72" spans="1:36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5"/>
    </row>
    <row r="73" spans="1:36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6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6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6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6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7">
        <f t="shared" si="1"/>
        <v>0</v>
      </c>
    </row>
    <row r="6" spans="1:36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2">
        <f t="shared" ref="AJ6:AJ13" si="2">SUM(E6:AI6)</f>
        <v>0</v>
      </c>
    </row>
    <row r="7" spans="1:36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2">
        <f t="shared" si="2"/>
        <v>0</v>
      </c>
    </row>
    <row r="8" spans="1:36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2">
        <f t="shared" si="2"/>
        <v>0</v>
      </c>
    </row>
    <row r="9" spans="1:36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2">
        <f t="shared" si="2"/>
        <v>0</v>
      </c>
    </row>
    <row r="10" spans="1:36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2">
        <f t="shared" si="2"/>
        <v>0</v>
      </c>
    </row>
    <row r="11" spans="1:36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2">
        <f t="shared" si="2"/>
        <v>0</v>
      </c>
    </row>
    <row r="12" spans="1:36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2">
        <f t="shared" si="2"/>
        <v>0</v>
      </c>
    </row>
    <row r="13" spans="1:36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2">
        <f t="shared" si="2"/>
        <v>0</v>
      </c>
    </row>
    <row r="14" spans="1:36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1"/>
    </row>
    <row r="15" spans="1:36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7">
        <f t="shared" si="3"/>
        <v>0</v>
      </c>
    </row>
    <row r="16" spans="1:36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2">
        <f t="shared" ref="AJ16:AJ25" si="4">SUM(E16:AI16)</f>
        <v>0</v>
      </c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2">
        <f t="shared" si="4"/>
        <v>0</v>
      </c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2">
        <f t="shared" si="4"/>
        <v>0</v>
      </c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2">
        <f t="shared" si="4"/>
        <v>0</v>
      </c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2">
        <f t="shared" si="4"/>
        <v>0</v>
      </c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2">
        <f t="shared" si="4"/>
        <v>0</v>
      </c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2">
        <f t="shared" si="4"/>
        <v>0</v>
      </c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2">
        <f t="shared" si="4"/>
        <v>0</v>
      </c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2">
        <f t="shared" si="4"/>
        <v>0</v>
      </c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2">
        <f t="shared" si="4"/>
        <v>0</v>
      </c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111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9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2">
        <f t="shared" ref="AJ28:AJ36" si="6">SUM(E28:AI28)</f>
        <v>0</v>
      </c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2">
        <f t="shared" si="6"/>
        <v>0</v>
      </c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2">
        <f t="shared" si="6"/>
        <v>0</v>
      </c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2">
        <f t="shared" si="6"/>
        <v>0</v>
      </c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2">
        <f t="shared" si="6"/>
        <v>0</v>
      </c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2">
        <f t="shared" si="6"/>
        <v>0</v>
      </c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2">
        <f t="shared" si="6"/>
        <v>0</v>
      </c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2">
        <f t="shared" si="6"/>
        <v>0</v>
      </c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2">
        <f t="shared" si="6"/>
        <v>0</v>
      </c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1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9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2">
        <f t="shared" ref="AJ39:AJ45" si="8">SUM(E39:AI39)</f>
        <v>0</v>
      </c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2">
        <f t="shared" si="8"/>
        <v>0</v>
      </c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2">
        <f t="shared" si="8"/>
        <v>0</v>
      </c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2">
        <f t="shared" si="8"/>
        <v>0</v>
      </c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2">
        <f t="shared" si="8"/>
        <v>0</v>
      </c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2">
        <f t="shared" si="8"/>
        <v>0</v>
      </c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2">
        <f t="shared" si="8"/>
        <v>0</v>
      </c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2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8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2">
        <f t="shared" ref="AJ48:AJ57" si="10">SUM(E48:AI48)</f>
        <v>0</v>
      </c>
    </row>
    <row r="49" spans="1:36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2">
        <f t="shared" si="10"/>
        <v>0</v>
      </c>
    </row>
    <row r="50" spans="1:36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2">
        <f t="shared" si="10"/>
        <v>0</v>
      </c>
    </row>
    <row r="51" spans="1:36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2">
        <f t="shared" si="10"/>
        <v>0</v>
      </c>
    </row>
    <row r="52" spans="1:36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2">
        <f t="shared" si="10"/>
        <v>0</v>
      </c>
    </row>
    <row r="53" spans="1:36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2">
        <f t="shared" si="10"/>
        <v>0</v>
      </c>
    </row>
    <row r="54" spans="1:36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2">
        <f t="shared" si="10"/>
        <v>0</v>
      </c>
    </row>
    <row r="55" spans="1:36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2">
        <f t="shared" si="10"/>
        <v>0</v>
      </c>
    </row>
    <row r="56" spans="1:36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2">
        <f t="shared" si="10"/>
        <v>0</v>
      </c>
    </row>
    <row r="57" spans="1:36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2">
        <f t="shared" si="10"/>
        <v>0</v>
      </c>
    </row>
    <row r="58" spans="1:36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111"/>
    </row>
    <row r="59" spans="1:36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9">
        <f t="shared" si="11"/>
        <v>0</v>
      </c>
    </row>
    <row r="60" spans="1:36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2">
        <f t="shared" ref="AJ60:AJ71" si="12">SUM(E60:AI60)</f>
        <v>0</v>
      </c>
    </row>
    <row r="61" spans="1:36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2">
        <f t="shared" si="12"/>
        <v>0</v>
      </c>
    </row>
    <row r="62" spans="1:36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2">
        <f t="shared" si="12"/>
        <v>0</v>
      </c>
    </row>
    <row r="63" spans="1:36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2">
        <f t="shared" si="12"/>
        <v>0</v>
      </c>
    </row>
    <row r="64" spans="1:36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2">
        <f t="shared" si="12"/>
        <v>0</v>
      </c>
    </row>
    <row r="65" spans="1:36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2">
        <f t="shared" si="12"/>
        <v>0</v>
      </c>
    </row>
    <row r="66" spans="1:36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2">
        <f t="shared" si="12"/>
        <v>0</v>
      </c>
    </row>
    <row r="67" spans="1:36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2">
        <f t="shared" si="12"/>
        <v>0</v>
      </c>
    </row>
    <row r="68" spans="1:36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2">
        <f t="shared" si="12"/>
        <v>0</v>
      </c>
    </row>
    <row r="69" spans="1:36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2">
        <f t="shared" si="12"/>
        <v>0</v>
      </c>
    </row>
    <row r="70" spans="1:36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2">
        <f t="shared" si="12"/>
        <v>0</v>
      </c>
    </row>
    <row r="71" spans="1:36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2">
        <f t="shared" si="12"/>
        <v>0</v>
      </c>
    </row>
    <row r="72" spans="1:36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5"/>
    </row>
    <row r="73" spans="1:36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6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6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6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6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7">
        <f t="shared" si="1"/>
        <v>0</v>
      </c>
    </row>
    <row r="6" spans="1:36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2">
        <f t="shared" ref="AJ6:AJ13" si="2">SUM(E6:AI6)</f>
        <v>0</v>
      </c>
    </row>
    <row r="7" spans="1:36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2">
        <f t="shared" si="2"/>
        <v>0</v>
      </c>
    </row>
    <row r="8" spans="1:36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2">
        <f t="shared" si="2"/>
        <v>0</v>
      </c>
    </row>
    <row r="9" spans="1:36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2">
        <f t="shared" si="2"/>
        <v>0</v>
      </c>
    </row>
    <row r="10" spans="1:36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2">
        <f t="shared" si="2"/>
        <v>0</v>
      </c>
    </row>
    <row r="11" spans="1:36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2">
        <f t="shared" si="2"/>
        <v>0</v>
      </c>
    </row>
    <row r="12" spans="1:36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2">
        <f t="shared" si="2"/>
        <v>0</v>
      </c>
    </row>
    <row r="13" spans="1:36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2">
        <f t="shared" si="2"/>
        <v>0</v>
      </c>
    </row>
    <row r="14" spans="1:36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1"/>
    </row>
    <row r="15" spans="1:36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7">
        <f t="shared" si="3"/>
        <v>0</v>
      </c>
    </row>
    <row r="16" spans="1:36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2">
        <f t="shared" ref="AJ16:AJ25" si="4">SUM(E16:AI16)</f>
        <v>0</v>
      </c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2">
        <f t="shared" si="4"/>
        <v>0</v>
      </c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2">
        <f t="shared" si="4"/>
        <v>0</v>
      </c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2">
        <f t="shared" si="4"/>
        <v>0</v>
      </c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2">
        <f t="shared" si="4"/>
        <v>0</v>
      </c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2">
        <f t="shared" si="4"/>
        <v>0</v>
      </c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2">
        <f t="shared" si="4"/>
        <v>0</v>
      </c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2">
        <f t="shared" si="4"/>
        <v>0</v>
      </c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2">
        <f t="shared" si="4"/>
        <v>0</v>
      </c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2">
        <f t="shared" si="4"/>
        <v>0</v>
      </c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111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9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2">
        <f t="shared" ref="AJ28:AJ36" si="6">SUM(E28:AI28)</f>
        <v>0</v>
      </c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2">
        <f t="shared" si="6"/>
        <v>0</v>
      </c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2">
        <f t="shared" si="6"/>
        <v>0</v>
      </c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2">
        <f t="shared" si="6"/>
        <v>0</v>
      </c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2">
        <f t="shared" si="6"/>
        <v>0</v>
      </c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2">
        <f t="shared" si="6"/>
        <v>0</v>
      </c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2">
        <f t="shared" si="6"/>
        <v>0</v>
      </c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2">
        <f t="shared" si="6"/>
        <v>0</v>
      </c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2">
        <f t="shared" si="6"/>
        <v>0</v>
      </c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1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9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2">
        <f t="shared" ref="AJ39:AJ45" si="8">SUM(E39:AI39)</f>
        <v>0</v>
      </c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2">
        <f t="shared" si="8"/>
        <v>0</v>
      </c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2">
        <f t="shared" si="8"/>
        <v>0</v>
      </c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2">
        <f t="shared" si="8"/>
        <v>0</v>
      </c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2">
        <f t="shared" si="8"/>
        <v>0</v>
      </c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2">
        <f t="shared" si="8"/>
        <v>0</v>
      </c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2">
        <f t="shared" si="8"/>
        <v>0</v>
      </c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2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8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2">
        <f t="shared" ref="AJ48:AJ57" si="10">SUM(E48:AI48)</f>
        <v>0</v>
      </c>
    </row>
    <row r="49" spans="1:36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2">
        <f t="shared" si="10"/>
        <v>0</v>
      </c>
    </row>
    <row r="50" spans="1:36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2">
        <f t="shared" si="10"/>
        <v>0</v>
      </c>
    </row>
    <row r="51" spans="1:36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2">
        <f t="shared" si="10"/>
        <v>0</v>
      </c>
    </row>
    <row r="52" spans="1:36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2">
        <f t="shared" si="10"/>
        <v>0</v>
      </c>
    </row>
    <row r="53" spans="1:36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2">
        <f t="shared" si="10"/>
        <v>0</v>
      </c>
    </row>
    <row r="54" spans="1:36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2">
        <f t="shared" si="10"/>
        <v>0</v>
      </c>
    </row>
    <row r="55" spans="1:36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2">
        <f t="shared" si="10"/>
        <v>0</v>
      </c>
    </row>
    <row r="56" spans="1:36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2">
        <f t="shared" si="10"/>
        <v>0</v>
      </c>
    </row>
    <row r="57" spans="1:36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2">
        <f t="shared" si="10"/>
        <v>0</v>
      </c>
    </row>
    <row r="58" spans="1:36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111"/>
    </row>
    <row r="59" spans="1:36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9">
        <f t="shared" si="11"/>
        <v>0</v>
      </c>
    </row>
    <row r="60" spans="1:36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2">
        <f t="shared" ref="AJ60:AJ71" si="12">SUM(E60:AI60)</f>
        <v>0</v>
      </c>
    </row>
    <row r="61" spans="1:36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2">
        <f t="shared" si="12"/>
        <v>0</v>
      </c>
    </row>
    <row r="62" spans="1:36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2">
        <f t="shared" si="12"/>
        <v>0</v>
      </c>
    </row>
    <row r="63" spans="1:36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2">
        <f t="shared" si="12"/>
        <v>0</v>
      </c>
    </row>
    <row r="64" spans="1:36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2">
        <f t="shared" si="12"/>
        <v>0</v>
      </c>
    </row>
    <row r="65" spans="1:36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2">
        <f t="shared" si="12"/>
        <v>0</v>
      </c>
    </row>
    <row r="66" spans="1:36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2">
        <f t="shared" si="12"/>
        <v>0</v>
      </c>
    </row>
    <row r="67" spans="1:36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2">
        <f t="shared" si="12"/>
        <v>0</v>
      </c>
    </row>
    <row r="68" spans="1:36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2">
        <f t="shared" si="12"/>
        <v>0</v>
      </c>
    </row>
    <row r="69" spans="1:36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2">
        <f t="shared" si="12"/>
        <v>0</v>
      </c>
    </row>
    <row r="70" spans="1:36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2">
        <f t="shared" si="12"/>
        <v>0</v>
      </c>
    </row>
    <row r="71" spans="1:36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2">
        <f t="shared" si="12"/>
        <v>0</v>
      </c>
    </row>
    <row r="72" spans="1:36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5"/>
    </row>
    <row r="73" spans="1:36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6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6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6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6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7">
        <f t="shared" si="1"/>
        <v>0</v>
      </c>
    </row>
    <row r="6" spans="1:36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2">
        <f t="shared" ref="AJ6:AJ13" si="2">SUM(E6:AI6)</f>
        <v>0</v>
      </c>
    </row>
    <row r="7" spans="1:36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2">
        <f t="shared" si="2"/>
        <v>0</v>
      </c>
    </row>
    <row r="8" spans="1:36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2">
        <f t="shared" si="2"/>
        <v>0</v>
      </c>
    </row>
    <row r="9" spans="1:36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2">
        <f t="shared" si="2"/>
        <v>0</v>
      </c>
    </row>
    <row r="10" spans="1:36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2">
        <f t="shared" si="2"/>
        <v>0</v>
      </c>
    </row>
    <row r="11" spans="1:36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2">
        <f t="shared" si="2"/>
        <v>0</v>
      </c>
    </row>
    <row r="12" spans="1:36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2">
        <f t="shared" si="2"/>
        <v>0</v>
      </c>
    </row>
    <row r="13" spans="1:36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2">
        <f t="shared" si="2"/>
        <v>0</v>
      </c>
    </row>
    <row r="14" spans="1:36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1"/>
    </row>
    <row r="15" spans="1:36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7">
        <f t="shared" si="3"/>
        <v>0</v>
      </c>
    </row>
    <row r="16" spans="1:36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2">
        <f t="shared" ref="AJ16:AJ25" si="4">SUM(E16:AI16)</f>
        <v>0</v>
      </c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2">
        <f t="shared" si="4"/>
        <v>0</v>
      </c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2">
        <f t="shared" si="4"/>
        <v>0</v>
      </c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2">
        <f t="shared" si="4"/>
        <v>0</v>
      </c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2">
        <f t="shared" si="4"/>
        <v>0</v>
      </c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2">
        <f t="shared" si="4"/>
        <v>0</v>
      </c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2">
        <f t="shared" si="4"/>
        <v>0</v>
      </c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2">
        <f t="shared" si="4"/>
        <v>0</v>
      </c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2">
        <f t="shared" si="4"/>
        <v>0</v>
      </c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2">
        <f t="shared" si="4"/>
        <v>0</v>
      </c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111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9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2">
        <f t="shared" ref="AJ28:AJ36" si="6">SUM(E28:AI28)</f>
        <v>0</v>
      </c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2">
        <f t="shared" si="6"/>
        <v>0</v>
      </c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2">
        <f t="shared" si="6"/>
        <v>0</v>
      </c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2">
        <f t="shared" si="6"/>
        <v>0</v>
      </c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2">
        <f t="shared" si="6"/>
        <v>0</v>
      </c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2">
        <f t="shared" si="6"/>
        <v>0</v>
      </c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2">
        <f t="shared" si="6"/>
        <v>0</v>
      </c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2">
        <f t="shared" si="6"/>
        <v>0</v>
      </c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2">
        <f t="shared" si="6"/>
        <v>0</v>
      </c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1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9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2">
        <f t="shared" ref="AJ39:AJ45" si="8">SUM(E39:AI39)</f>
        <v>0</v>
      </c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2">
        <f t="shared" si="8"/>
        <v>0</v>
      </c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2">
        <f t="shared" si="8"/>
        <v>0</v>
      </c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2">
        <f t="shared" si="8"/>
        <v>0</v>
      </c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2">
        <f t="shared" si="8"/>
        <v>0</v>
      </c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2">
        <f t="shared" si="8"/>
        <v>0</v>
      </c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2">
        <f t="shared" si="8"/>
        <v>0</v>
      </c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2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8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2">
        <f t="shared" ref="AJ48:AJ57" si="10">SUM(E48:AI48)</f>
        <v>0</v>
      </c>
    </row>
    <row r="49" spans="1:36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2">
        <f t="shared" si="10"/>
        <v>0</v>
      </c>
    </row>
    <row r="50" spans="1:36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2">
        <f t="shared" si="10"/>
        <v>0</v>
      </c>
    </row>
    <row r="51" spans="1:36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2">
        <f t="shared" si="10"/>
        <v>0</v>
      </c>
    </row>
    <row r="52" spans="1:36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2">
        <f t="shared" si="10"/>
        <v>0</v>
      </c>
    </row>
    <row r="53" spans="1:36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2">
        <f t="shared" si="10"/>
        <v>0</v>
      </c>
    </row>
    <row r="54" spans="1:36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2">
        <f t="shared" si="10"/>
        <v>0</v>
      </c>
    </row>
    <row r="55" spans="1:36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2">
        <f t="shared" si="10"/>
        <v>0</v>
      </c>
    </row>
    <row r="56" spans="1:36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2">
        <f t="shared" si="10"/>
        <v>0</v>
      </c>
    </row>
    <row r="57" spans="1:36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2">
        <f t="shared" si="10"/>
        <v>0</v>
      </c>
    </row>
    <row r="58" spans="1:36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111"/>
    </row>
    <row r="59" spans="1:36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9">
        <f t="shared" si="11"/>
        <v>0</v>
      </c>
    </row>
    <row r="60" spans="1:36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2">
        <f t="shared" ref="AJ60:AJ71" si="12">SUM(E60:AI60)</f>
        <v>0</v>
      </c>
    </row>
    <row r="61" spans="1:36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2">
        <f t="shared" si="12"/>
        <v>0</v>
      </c>
    </row>
    <row r="62" spans="1:36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2">
        <f t="shared" si="12"/>
        <v>0</v>
      </c>
    </row>
    <row r="63" spans="1:36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2">
        <f t="shared" si="12"/>
        <v>0</v>
      </c>
    </row>
    <row r="64" spans="1:36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2">
        <f t="shared" si="12"/>
        <v>0</v>
      </c>
    </row>
    <row r="65" spans="1:36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2">
        <f t="shared" si="12"/>
        <v>0</v>
      </c>
    </row>
    <row r="66" spans="1:36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2">
        <f t="shared" si="12"/>
        <v>0</v>
      </c>
    </row>
    <row r="67" spans="1:36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2">
        <f t="shared" si="12"/>
        <v>0</v>
      </c>
    </row>
    <row r="68" spans="1:36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2">
        <f t="shared" si="12"/>
        <v>0</v>
      </c>
    </row>
    <row r="69" spans="1:36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2">
        <f t="shared" si="12"/>
        <v>0</v>
      </c>
    </row>
    <row r="70" spans="1:36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2">
        <f t="shared" si="12"/>
        <v>0</v>
      </c>
    </row>
    <row r="71" spans="1:36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2">
        <f t="shared" si="12"/>
        <v>0</v>
      </c>
    </row>
    <row r="72" spans="1:36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5"/>
    </row>
    <row r="73" spans="1:36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6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5" defaultRowHeight="12.75" customHeight="1" x14ac:dyDescent="0.15"/>
  <cols>
    <col min="1" max="1" width="3.5" customWidth="1"/>
    <col min="2" max="2" width="2.1640625" customWidth="1"/>
    <col min="3" max="3" width="22.5" customWidth="1"/>
    <col min="4" max="4" width="1.83203125" customWidth="1"/>
    <col min="5" max="36" width="10.83203125" customWidth="1"/>
    <col min="37" max="49" width="9.33203125" customWidth="1"/>
  </cols>
  <sheetData>
    <row r="1" spans="1:36" ht="48.75" customHeight="1" x14ac:dyDescent="0.15">
      <c r="A1" s="1"/>
      <c r="B1" s="136"/>
      <c r="C1" s="136"/>
      <c r="D1" s="136"/>
      <c r="E1" s="13"/>
      <c r="F1" s="1"/>
      <c r="G1" s="227" t="s">
        <v>130</v>
      </c>
      <c r="H1" s="228"/>
      <c r="I1" s="228"/>
      <c r="J1" s="2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 x14ac:dyDescent="0.15">
      <c r="A2" s="69"/>
      <c r="B2" s="252">
        <f ca="1">NOW()</f>
        <v>42929.522643865741</v>
      </c>
      <c r="C2" s="225"/>
      <c r="D2" s="10"/>
      <c r="E2" s="137"/>
      <c r="F2" s="137"/>
      <c r="G2" s="13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2.5" customHeight="1" x14ac:dyDescent="0.15">
      <c r="A3" s="45"/>
      <c r="B3" s="33"/>
      <c r="C3" s="28"/>
      <c r="D3" s="28"/>
      <c r="E3" s="22" t="s">
        <v>131</v>
      </c>
      <c r="F3" s="22" t="s">
        <v>132</v>
      </c>
      <c r="G3" s="22" t="s">
        <v>133</v>
      </c>
      <c r="H3" s="22" t="s">
        <v>134</v>
      </c>
      <c r="I3" s="22" t="s">
        <v>135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149</v>
      </c>
      <c r="X3" s="22" t="s">
        <v>150</v>
      </c>
      <c r="Y3" s="22" t="s">
        <v>151</v>
      </c>
      <c r="Z3" s="22" t="s">
        <v>152</v>
      </c>
      <c r="AA3" s="22" t="s">
        <v>153</v>
      </c>
      <c r="AB3" s="22" t="s">
        <v>154</v>
      </c>
      <c r="AC3" s="22" t="s">
        <v>155</v>
      </c>
      <c r="AD3" s="22" t="s">
        <v>156</v>
      </c>
      <c r="AE3" s="22" t="s">
        <v>157</v>
      </c>
      <c r="AF3" s="22" t="s">
        <v>158</v>
      </c>
      <c r="AG3" s="22" t="s">
        <v>159</v>
      </c>
      <c r="AH3" s="22" t="s">
        <v>160</v>
      </c>
      <c r="AI3" s="22" t="s">
        <v>161</v>
      </c>
      <c r="AJ3" s="22" t="s">
        <v>36</v>
      </c>
    </row>
    <row r="4" spans="1:36" ht="24.75" customHeight="1" x14ac:dyDescent="0.15">
      <c r="A4" s="138"/>
      <c r="B4" s="241" t="s">
        <v>162</v>
      </c>
      <c r="C4" s="228"/>
      <c r="D4" s="139"/>
      <c r="E4" s="140">
        <f t="shared" ref="E4:AJ4" si="0">((((E5+E15)+E27)+E38)+E47)+E59</f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0">
        <f t="shared" si="0"/>
        <v>0</v>
      </c>
      <c r="O4" s="140">
        <f t="shared" si="0"/>
        <v>0</v>
      </c>
      <c r="P4" s="140">
        <f t="shared" si="0"/>
        <v>0</v>
      </c>
      <c r="Q4" s="140">
        <f t="shared" si="0"/>
        <v>0</v>
      </c>
      <c r="R4" s="140">
        <f t="shared" si="0"/>
        <v>0</v>
      </c>
      <c r="S4" s="140">
        <f t="shared" si="0"/>
        <v>0</v>
      </c>
      <c r="T4" s="140">
        <f t="shared" si="0"/>
        <v>0</v>
      </c>
      <c r="U4" s="140">
        <f t="shared" si="0"/>
        <v>0</v>
      </c>
      <c r="V4" s="140">
        <f t="shared" si="0"/>
        <v>0</v>
      </c>
      <c r="W4" s="140">
        <f t="shared" si="0"/>
        <v>0</v>
      </c>
      <c r="X4" s="140">
        <f t="shared" si="0"/>
        <v>0</v>
      </c>
      <c r="Y4" s="140">
        <f t="shared" si="0"/>
        <v>0</v>
      </c>
      <c r="Z4" s="140">
        <f t="shared" si="0"/>
        <v>0</v>
      </c>
      <c r="AA4" s="140">
        <f t="shared" si="0"/>
        <v>0</v>
      </c>
      <c r="AB4" s="140">
        <f t="shared" si="0"/>
        <v>0</v>
      </c>
      <c r="AC4" s="140">
        <f t="shared" si="0"/>
        <v>0</v>
      </c>
      <c r="AD4" s="140">
        <f t="shared" si="0"/>
        <v>0</v>
      </c>
      <c r="AE4" s="140">
        <f t="shared" si="0"/>
        <v>0</v>
      </c>
      <c r="AF4" s="140">
        <f t="shared" si="0"/>
        <v>0</v>
      </c>
      <c r="AG4" s="140">
        <f t="shared" si="0"/>
        <v>0</v>
      </c>
      <c r="AH4" s="140">
        <f t="shared" si="0"/>
        <v>0</v>
      </c>
      <c r="AI4" s="140">
        <f t="shared" si="0"/>
        <v>0</v>
      </c>
      <c r="AJ4" s="140">
        <f t="shared" si="0"/>
        <v>0</v>
      </c>
    </row>
    <row r="5" spans="1:36" ht="17.25" customHeight="1" x14ac:dyDescent="0.15">
      <c r="A5" s="14"/>
      <c r="B5" s="247" t="str">
        <f>Tracking!B18</f>
        <v>Transportation</v>
      </c>
      <c r="C5" s="228"/>
      <c r="D5" s="110"/>
      <c r="E5" s="145">
        <f t="shared" ref="E5:AJ5" si="1">SUM(E6:E13)</f>
        <v>0</v>
      </c>
      <c r="F5" s="145">
        <f t="shared" si="1"/>
        <v>0</v>
      </c>
      <c r="G5" s="145">
        <f t="shared" si="1"/>
        <v>0</v>
      </c>
      <c r="H5" s="145">
        <f t="shared" si="1"/>
        <v>0</v>
      </c>
      <c r="I5" s="145">
        <f t="shared" si="1"/>
        <v>0</v>
      </c>
      <c r="J5" s="145">
        <f t="shared" si="1"/>
        <v>0</v>
      </c>
      <c r="K5" s="145">
        <f t="shared" si="1"/>
        <v>0</v>
      </c>
      <c r="L5" s="145">
        <f t="shared" si="1"/>
        <v>0</v>
      </c>
      <c r="M5" s="145">
        <f t="shared" si="1"/>
        <v>0</v>
      </c>
      <c r="N5" s="145">
        <f t="shared" si="1"/>
        <v>0</v>
      </c>
      <c r="O5" s="145">
        <f t="shared" si="1"/>
        <v>0</v>
      </c>
      <c r="P5" s="145">
        <f t="shared" si="1"/>
        <v>0</v>
      </c>
      <c r="Q5" s="145">
        <f t="shared" si="1"/>
        <v>0</v>
      </c>
      <c r="R5" s="145">
        <f t="shared" si="1"/>
        <v>0</v>
      </c>
      <c r="S5" s="145">
        <f t="shared" si="1"/>
        <v>0</v>
      </c>
      <c r="T5" s="145">
        <f t="shared" si="1"/>
        <v>0</v>
      </c>
      <c r="U5" s="145">
        <f t="shared" si="1"/>
        <v>0</v>
      </c>
      <c r="V5" s="145">
        <f t="shared" si="1"/>
        <v>0</v>
      </c>
      <c r="W5" s="145">
        <f t="shared" si="1"/>
        <v>0</v>
      </c>
      <c r="X5" s="145">
        <f t="shared" si="1"/>
        <v>0</v>
      </c>
      <c r="Y5" s="145">
        <f t="shared" si="1"/>
        <v>0</v>
      </c>
      <c r="Z5" s="145">
        <f t="shared" si="1"/>
        <v>0</v>
      </c>
      <c r="AA5" s="145">
        <f t="shared" si="1"/>
        <v>0</v>
      </c>
      <c r="AB5" s="145">
        <f t="shared" si="1"/>
        <v>0</v>
      </c>
      <c r="AC5" s="145">
        <f t="shared" si="1"/>
        <v>0</v>
      </c>
      <c r="AD5" s="145">
        <f t="shared" si="1"/>
        <v>0</v>
      </c>
      <c r="AE5" s="145">
        <f t="shared" si="1"/>
        <v>0</v>
      </c>
      <c r="AF5" s="145">
        <f t="shared" si="1"/>
        <v>0</v>
      </c>
      <c r="AG5" s="145">
        <f t="shared" si="1"/>
        <v>0</v>
      </c>
      <c r="AH5" s="145">
        <f t="shared" si="1"/>
        <v>0</v>
      </c>
      <c r="AI5" s="145">
        <f t="shared" si="1"/>
        <v>0</v>
      </c>
      <c r="AJ5" s="147">
        <f t="shared" si="1"/>
        <v>0</v>
      </c>
    </row>
    <row r="6" spans="1:36" ht="13.5" customHeight="1" x14ac:dyDescent="0.15">
      <c r="A6" s="45"/>
      <c r="B6" s="92"/>
      <c r="C6" s="148" t="str">
        <f>Tracking!C19</f>
        <v>Auto Loan/Lease</v>
      </c>
      <c r="D6" s="150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2">
        <f t="shared" ref="AJ6:AJ13" si="2">SUM(E6:AI6)</f>
        <v>0</v>
      </c>
    </row>
    <row r="7" spans="1:36" ht="13.5" customHeight="1" x14ac:dyDescent="0.15">
      <c r="A7" s="45"/>
      <c r="B7" s="92"/>
      <c r="C7" s="148" t="str">
        <f>Tracking!C20</f>
        <v xml:space="preserve">Insurance </v>
      </c>
      <c r="D7" s="150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2">
        <f t="shared" si="2"/>
        <v>0</v>
      </c>
    </row>
    <row r="8" spans="1:36" ht="13.5" customHeight="1" x14ac:dyDescent="0.15">
      <c r="A8" s="45"/>
      <c r="B8" s="92"/>
      <c r="C8" s="148" t="str">
        <f>Tracking!C21</f>
        <v xml:space="preserve">Gas </v>
      </c>
      <c r="D8" s="15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2">
        <f t="shared" si="2"/>
        <v>0</v>
      </c>
    </row>
    <row r="9" spans="1:36" ht="13.5" customHeight="1" x14ac:dyDescent="0.15">
      <c r="A9" s="45"/>
      <c r="B9" s="92"/>
      <c r="C9" s="148" t="str">
        <f>Tracking!C22</f>
        <v xml:space="preserve">Maintenance </v>
      </c>
      <c r="D9" s="15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2">
        <f t="shared" si="2"/>
        <v>0</v>
      </c>
    </row>
    <row r="10" spans="1:36" ht="13.5" customHeight="1" x14ac:dyDescent="0.15">
      <c r="A10" s="45"/>
      <c r="B10" s="92"/>
      <c r="C10" s="148" t="str">
        <f>Tracking!C23</f>
        <v>Registration/Inspection</v>
      </c>
      <c r="D10" s="15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2">
        <f t="shared" si="2"/>
        <v>0</v>
      </c>
    </row>
    <row r="11" spans="1:36" ht="13.5" customHeight="1" x14ac:dyDescent="0.15">
      <c r="A11" s="45"/>
      <c r="B11" s="92"/>
      <c r="C11" s="148" t="str">
        <f>Tracking!C24</f>
        <v>Bill's train pass</v>
      </c>
      <c r="D11" s="15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2">
        <f t="shared" si="2"/>
        <v>0</v>
      </c>
    </row>
    <row r="12" spans="1:36" ht="13.5" customHeight="1" x14ac:dyDescent="0.15">
      <c r="A12" s="45"/>
      <c r="B12" s="92"/>
      <c r="C12" s="148" t="str">
        <f>Tracking!C25</f>
        <v>Jane's bus pass</v>
      </c>
      <c r="D12" s="15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2">
        <f t="shared" si="2"/>
        <v>0</v>
      </c>
    </row>
    <row r="13" spans="1:36" ht="13.5" customHeight="1" x14ac:dyDescent="0.15">
      <c r="A13" s="45"/>
      <c r="B13" s="92"/>
      <c r="C13" s="148" t="str">
        <f>Tracking!C26</f>
        <v>Other</v>
      </c>
      <c r="D13" s="15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2">
        <f t="shared" si="2"/>
        <v>0</v>
      </c>
    </row>
    <row r="14" spans="1:36" ht="13.5" customHeight="1" x14ac:dyDescent="0.15">
      <c r="A14" s="45"/>
      <c r="B14" s="92"/>
      <c r="C14" s="110"/>
      <c r="D14" s="1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1"/>
    </row>
    <row r="15" spans="1:36" ht="13.5" customHeight="1" x14ac:dyDescent="0.15">
      <c r="A15" s="45"/>
      <c r="B15" s="247" t="str">
        <f>Tracking!B28</f>
        <v>Home</v>
      </c>
      <c r="C15" s="228"/>
      <c r="D15" s="110"/>
      <c r="E15" s="145">
        <f t="shared" ref="E15:AJ15" si="3">SUM(E16:E25)</f>
        <v>0</v>
      </c>
      <c r="F15" s="145">
        <f t="shared" si="3"/>
        <v>0</v>
      </c>
      <c r="G15" s="145">
        <f t="shared" si="3"/>
        <v>0</v>
      </c>
      <c r="H15" s="145">
        <f t="shared" si="3"/>
        <v>0</v>
      </c>
      <c r="I15" s="145">
        <f t="shared" si="3"/>
        <v>0</v>
      </c>
      <c r="J15" s="145">
        <f t="shared" si="3"/>
        <v>0</v>
      </c>
      <c r="K15" s="145">
        <f t="shared" si="3"/>
        <v>0</v>
      </c>
      <c r="L15" s="145">
        <f t="shared" si="3"/>
        <v>0</v>
      </c>
      <c r="M15" s="145">
        <f t="shared" si="3"/>
        <v>0</v>
      </c>
      <c r="N15" s="145">
        <f t="shared" si="3"/>
        <v>0</v>
      </c>
      <c r="O15" s="145">
        <f t="shared" si="3"/>
        <v>0</v>
      </c>
      <c r="P15" s="145">
        <f t="shared" si="3"/>
        <v>0</v>
      </c>
      <c r="Q15" s="145">
        <f t="shared" si="3"/>
        <v>0</v>
      </c>
      <c r="R15" s="145">
        <f t="shared" si="3"/>
        <v>0</v>
      </c>
      <c r="S15" s="145">
        <f t="shared" si="3"/>
        <v>0</v>
      </c>
      <c r="T15" s="145">
        <f t="shared" si="3"/>
        <v>0</v>
      </c>
      <c r="U15" s="145">
        <f t="shared" si="3"/>
        <v>0</v>
      </c>
      <c r="V15" s="145">
        <f t="shared" si="3"/>
        <v>0</v>
      </c>
      <c r="W15" s="145">
        <f t="shared" si="3"/>
        <v>0</v>
      </c>
      <c r="X15" s="145">
        <f t="shared" si="3"/>
        <v>0</v>
      </c>
      <c r="Y15" s="145">
        <f t="shared" si="3"/>
        <v>0</v>
      </c>
      <c r="Z15" s="145">
        <f t="shared" si="3"/>
        <v>0</v>
      </c>
      <c r="AA15" s="145">
        <f t="shared" si="3"/>
        <v>0</v>
      </c>
      <c r="AB15" s="145">
        <f t="shared" si="3"/>
        <v>0</v>
      </c>
      <c r="AC15" s="145">
        <f t="shared" si="3"/>
        <v>0</v>
      </c>
      <c r="AD15" s="145">
        <f t="shared" si="3"/>
        <v>0</v>
      </c>
      <c r="AE15" s="145">
        <f t="shared" si="3"/>
        <v>0</v>
      </c>
      <c r="AF15" s="145">
        <f t="shared" si="3"/>
        <v>0</v>
      </c>
      <c r="AG15" s="145">
        <f t="shared" si="3"/>
        <v>0</v>
      </c>
      <c r="AH15" s="145">
        <f t="shared" si="3"/>
        <v>0</v>
      </c>
      <c r="AI15" s="145">
        <f t="shared" si="3"/>
        <v>0</v>
      </c>
      <c r="AJ15" s="147">
        <f t="shared" si="3"/>
        <v>0</v>
      </c>
    </row>
    <row r="16" spans="1:36" ht="13.5" customHeight="1" x14ac:dyDescent="0.15">
      <c r="A16" s="45"/>
      <c r="B16" s="92"/>
      <c r="C16" s="148" t="str">
        <f>Tracking!C29</f>
        <v>EMI</v>
      </c>
      <c r="D16" s="1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2">
        <f t="shared" ref="AJ16:AJ25" si="4">SUM(E16:AI16)</f>
        <v>0</v>
      </c>
    </row>
    <row r="17" spans="1:47" ht="13.5" customHeight="1" x14ac:dyDescent="0.15">
      <c r="A17" s="45"/>
      <c r="B17" s="92"/>
      <c r="C17" s="148" t="str">
        <f>Tracking!C30</f>
        <v>Rent</v>
      </c>
      <c r="D17" s="15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2">
        <f t="shared" si="4"/>
        <v>0</v>
      </c>
    </row>
    <row r="18" spans="1:47" ht="13.5" customHeight="1" x14ac:dyDescent="0.15">
      <c r="A18" s="45"/>
      <c r="B18" s="92"/>
      <c r="C18" s="148" t="str">
        <f>Tracking!C31</f>
        <v>Maintenance</v>
      </c>
      <c r="D18" s="15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2">
        <f t="shared" si="4"/>
        <v>0</v>
      </c>
    </row>
    <row r="19" spans="1:47" ht="13.5" customHeight="1" x14ac:dyDescent="0.15">
      <c r="A19" s="45"/>
      <c r="B19" s="92"/>
      <c r="C19" s="148" t="str">
        <f>Tracking!C32</f>
        <v>Insurance</v>
      </c>
      <c r="D19" s="15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2">
        <f t="shared" si="4"/>
        <v>0</v>
      </c>
    </row>
    <row r="20" spans="1:47" ht="13.5" customHeight="1" x14ac:dyDescent="0.15">
      <c r="A20" s="45"/>
      <c r="B20" s="92"/>
      <c r="C20" s="148" t="str">
        <f>Tracking!C33</f>
        <v>Furniture</v>
      </c>
      <c r="D20" s="15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2">
        <f t="shared" si="4"/>
        <v>0</v>
      </c>
    </row>
    <row r="21" spans="1:47" ht="13.5" customHeight="1" x14ac:dyDescent="0.15">
      <c r="A21" s="45"/>
      <c r="B21" s="92"/>
      <c r="C21" s="148" t="str">
        <f>Tracking!C34</f>
        <v>Household Supplies</v>
      </c>
      <c r="D21" s="15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2">
        <f t="shared" si="4"/>
        <v>0</v>
      </c>
    </row>
    <row r="22" spans="1:47" ht="13.5" customHeight="1" x14ac:dyDescent="0.15">
      <c r="A22" s="45"/>
      <c r="B22" s="92"/>
      <c r="C22" s="148" t="str">
        <f>Tracking!C35</f>
        <v>Groceries</v>
      </c>
      <c r="D22" s="15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2">
        <f t="shared" si="4"/>
        <v>0</v>
      </c>
    </row>
    <row r="23" spans="1:47" ht="13.5" customHeight="1" x14ac:dyDescent="0.15">
      <c r="A23" s="45"/>
      <c r="B23" s="92"/>
      <c r="C23" s="148" t="str">
        <f>Tracking!C36</f>
        <v>Real Estate Tax</v>
      </c>
      <c r="D23" s="15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2">
        <f t="shared" si="4"/>
        <v>0</v>
      </c>
    </row>
    <row r="24" spans="1:47" ht="13.5" customHeight="1" x14ac:dyDescent="0.15">
      <c r="A24" s="45"/>
      <c r="B24" s="92"/>
      <c r="C24" s="148" t="str">
        <f>Tracking!C37</f>
        <v>Other</v>
      </c>
      <c r="D24" s="15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2">
        <f t="shared" si="4"/>
        <v>0</v>
      </c>
    </row>
    <row r="25" spans="1:47" ht="13.5" customHeight="1" x14ac:dyDescent="0.15">
      <c r="A25" s="45"/>
      <c r="B25" s="92"/>
      <c r="C25" s="148" t="str">
        <f>Tracking!C38</f>
        <v>Other</v>
      </c>
      <c r="D25" s="15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2">
        <f t="shared" si="4"/>
        <v>0</v>
      </c>
    </row>
    <row r="26" spans="1:47" ht="13.5" customHeight="1" x14ac:dyDescent="0.15">
      <c r="A26" s="45"/>
      <c r="B26" s="92"/>
      <c r="C26" s="110"/>
      <c r="D26" s="11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111"/>
    </row>
    <row r="27" spans="1:47" ht="13.5" customHeight="1" x14ac:dyDescent="0.15">
      <c r="A27" s="45"/>
      <c r="B27" s="247" t="str">
        <f>Tracking!B40</f>
        <v>Utilities</v>
      </c>
      <c r="C27" s="228"/>
      <c r="D27" s="110"/>
      <c r="E27" s="88">
        <f t="shared" ref="E27:AJ27" si="5">SUM(E28:E36)</f>
        <v>0</v>
      </c>
      <c r="F27" s="88">
        <f t="shared" si="5"/>
        <v>0</v>
      </c>
      <c r="G27" s="88">
        <f t="shared" si="5"/>
        <v>0</v>
      </c>
      <c r="H27" s="88">
        <f t="shared" si="5"/>
        <v>0</v>
      </c>
      <c r="I27" s="88">
        <f t="shared" si="5"/>
        <v>0</v>
      </c>
      <c r="J27" s="88">
        <f t="shared" si="5"/>
        <v>0</v>
      </c>
      <c r="K27" s="88">
        <f t="shared" si="5"/>
        <v>0</v>
      </c>
      <c r="L27" s="88">
        <f t="shared" si="5"/>
        <v>0</v>
      </c>
      <c r="M27" s="88">
        <f t="shared" si="5"/>
        <v>0</v>
      </c>
      <c r="N27" s="88">
        <f t="shared" si="5"/>
        <v>0</v>
      </c>
      <c r="O27" s="88">
        <f t="shared" si="5"/>
        <v>0</v>
      </c>
      <c r="P27" s="88">
        <f t="shared" si="5"/>
        <v>0</v>
      </c>
      <c r="Q27" s="88">
        <f t="shared" si="5"/>
        <v>0</v>
      </c>
      <c r="R27" s="88">
        <f t="shared" si="5"/>
        <v>0</v>
      </c>
      <c r="S27" s="88">
        <f t="shared" si="5"/>
        <v>0</v>
      </c>
      <c r="T27" s="88">
        <f t="shared" si="5"/>
        <v>0</v>
      </c>
      <c r="U27" s="88">
        <f t="shared" si="5"/>
        <v>0</v>
      </c>
      <c r="V27" s="88">
        <f t="shared" si="5"/>
        <v>0</v>
      </c>
      <c r="W27" s="88">
        <f t="shared" si="5"/>
        <v>0</v>
      </c>
      <c r="X27" s="88">
        <f t="shared" si="5"/>
        <v>0</v>
      </c>
      <c r="Y27" s="88">
        <f t="shared" si="5"/>
        <v>0</v>
      </c>
      <c r="Z27" s="88">
        <f t="shared" si="5"/>
        <v>0</v>
      </c>
      <c r="AA27" s="88">
        <f t="shared" si="5"/>
        <v>0</v>
      </c>
      <c r="AB27" s="88">
        <f t="shared" si="5"/>
        <v>0</v>
      </c>
      <c r="AC27" s="88">
        <f t="shared" si="5"/>
        <v>0</v>
      </c>
      <c r="AD27" s="88">
        <f t="shared" si="5"/>
        <v>0</v>
      </c>
      <c r="AE27" s="88">
        <f t="shared" si="5"/>
        <v>0</v>
      </c>
      <c r="AF27" s="88">
        <f t="shared" si="5"/>
        <v>0</v>
      </c>
      <c r="AG27" s="88">
        <f t="shared" si="5"/>
        <v>0</v>
      </c>
      <c r="AH27" s="88">
        <f t="shared" si="5"/>
        <v>0</v>
      </c>
      <c r="AI27" s="88">
        <f t="shared" si="5"/>
        <v>0</v>
      </c>
      <c r="AJ27" s="89">
        <f t="shared" si="5"/>
        <v>0</v>
      </c>
    </row>
    <row r="28" spans="1:47" ht="13.5" customHeight="1" x14ac:dyDescent="0.15">
      <c r="A28" s="45"/>
      <c r="B28" s="92"/>
      <c r="C28" s="148" t="str">
        <f>Tracking!C41</f>
        <v>Phone - Home</v>
      </c>
      <c r="D28" s="150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2">
        <f t="shared" ref="AJ28:AJ36" si="6">SUM(E28:AI28)</f>
        <v>0</v>
      </c>
    </row>
    <row r="29" spans="1:47" ht="13.5" customHeight="1" x14ac:dyDescent="0.15">
      <c r="A29" s="45"/>
      <c r="B29" s="92"/>
      <c r="C29" s="148" t="str">
        <f>Tracking!C42</f>
        <v>Phone - Cell</v>
      </c>
      <c r="D29" s="150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2">
        <f t="shared" si="6"/>
        <v>0</v>
      </c>
    </row>
    <row r="30" spans="1:47" ht="13.5" customHeight="1" x14ac:dyDescent="0.15">
      <c r="A30" s="45"/>
      <c r="B30" s="92"/>
      <c r="C30" s="148" t="str">
        <f>Tracking!C43</f>
        <v>Cable</v>
      </c>
      <c r="D30" s="15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2">
        <f t="shared" si="6"/>
        <v>0</v>
      </c>
    </row>
    <row r="31" spans="1:47" ht="13.5" customHeight="1" x14ac:dyDescent="0.15">
      <c r="A31" s="45"/>
      <c r="B31" s="92"/>
      <c r="C31" s="148" t="str">
        <f>Tracking!C44</f>
        <v>Gas</v>
      </c>
      <c r="D31" s="15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2">
        <f t="shared" si="6"/>
        <v>0</v>
      </c>
      <c r="AT31" s="3" t="s">
        <v>37</v>
      </c>
      <c r="AU31" s="1"/>
    </row>
    <row r="32" spans="1:47" ht="13.5" customHeight="1" x14ac:dyDescent="0.15">
      <c r="A32" s="45"/>
      <c r="B32" s="92"/>
      <c r="C32" s="148" t="str">
        <f>Tracking!C45</f>
        <v>Water</v>
      </c>
      <c r="D32" s="15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2">
        <f t="shared" si="6"/>
        <v>0</v>
      </c>
      <c r="AT32" s="118" t="str">
        <f>B5</f>
        <v>Transportation</v>
      </c>
      <c r="AU32" s="118">
        <f>AJ5</f>
        <v>0</v>
      </c>
    </row>
    <row r="33" spans="1:47" ht="13.5" customHeight="1" x14ac:dyDescent="0.15">
      <c r="A33" s="45"/>
      <c r="B33" s="92"/>
      <c r="C33" s="148" t="str">
        <f>Tracking!C46</f>
        <v>Electricity</v>
      </c>
      <c r="D33" s="15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2">
        <f t="shared" si="6"/>
        <v>0</v>
      </c>
      <c r="AT33" s="118" t="str">
        <f>B15</f>
        <v>Home</v>
      </c>
      <c r="AU33" s="118">
        <f>AJ15</f>
        <v>0</v>
      </c>
    </row>
    <row r="34" spans="1:47" ht="13.5" customHeight="1" x14ac:dyDescent="0.15">
      <c r="A34" s="45"/>
      <c r="B34" s="92"/>
      <c r="C34" s="148" t="str">
        <f>Tracking!C47</f>
        <v>Internet</v>
      </c>
      <c r="D34" s="15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2">
        <f t="shared" si="6"/>
        <v>0</v>
      </c>
      <c r="AT34" s="118" t="str">
        <f>B27</f>
        <v>Utilities</v>
      </c>
      <c r="AU34" s="118">
        <f>AJ27</f>
        <v>0</v>
      </c>
    </row>
    <row r="35" spans="1:47" ht="13.5" customHeight="1" x14ac:dyDescent="0.15">
      <c r="A35" s="45"/>
      <c r="B35" s="92"/>
      <c r="C35" s="148" t="str">
        <f>Tracking!C48</f>
        <v>Other</v>
      </c>
      <c r="D35" s="150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2">
        <f t="shared" si="6"/>
        <v>0</v>
      </c>
      <c r="AT35" s="118" t="str">
        <f>B38</f>
        <v>Health</v>
      </c>
      <c r="AU35" s="118">
        <f>AJ38</f>
        <v>0</v>
      </c>
    </row>
    <row r="36" spans="1:47" ht="13.5" customHeight="1" x14ac:dyDescent="0.15">
      <c r="A36" s="45"/>
      <c r="B36" s="92"/>
      <c r="C36" s="148" t="str">
        <f>Tracking!C49</f>
        <v>Other</v>
      </c>
      <c r="D36" s="15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2">
        <f t="shared" si="6"/>
        <v>0</v>
      </c>
      <c r="AT36" s="118" t="str">
        <f>B47</f>
        <v>Entertainment</v>
      </c>
      <c r="AU36" s="118">
        <f>AJ47</f>
        <v>0</v>
      </c>
    </row>
    <row r="37" spans="1:47" ht="13.5" customHeight="1" x14ac:dyDescent="0.15">
      <c r="A37" s="45"/>
      <c r="B37" s="92"/>
      <c r="C37" s="110"/>
      <c r="D37" s="11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1"/>
      <c r="AT37" s="118" t="str">
        <f>B59</f>
        <v>Miscellaneous</v>
      </c>
      <c r="AU37" s="118">
        <f>AJ59</f>
        <v>0</v>
      </c>
    </row>
    <row r="38" spans="1:47" ht="13.5" customHeight="1" x14ac:dyDescent="0.15">
      <c r="A38" s="45"/>
      <c r="B38" s="247" t="str">
        <f>Tracking!B51</f>
        <v>Health</v>
      </c>
      <c r="C38" s="228"/>
      <c r="D38" s="110"/>
      <c r="E38" s="88">
        <f t="shared" ref="E38:AJ38" si="7">SUM(E39:E45)</f>
        <v>0</v>
      </c>
      <c r="F38" s="88">
        <f t="shared" si="7"/>
        <v>0</v>
      </c>
      <c r="G38" s="88">
        <f t="shared" si="7"/>
        <v>0</v>
      </c>
      <c r="H38" s="88">
        <f t="shared" si="7"/>
        <v>0</v>
      </c>
      <c r="I38" s="88">
        <f t="shared" si="7"/>
        <v>0</v>
      </c>
      <c r="J38" s="88">
        <f t="shared" si="7"/>
        <v>0</v>
      </c>
      <c r="K38" s="88">
        <f t="shared" si="7"/>
        <v>0</v>
      </c>
      <c r="L38" s="88">
        <f t="shared" si="7"/>
        <v>0</v>
      </c>
      <c r="M38" s="88">
        <f t="shared" si="7"/>
        <v>0</v>
      </c>
      <c r="N38" s="88">
        <f t="shared" si="7"/>
        <v>0</v>
      </c>
      <c r="O38" s="88">
        <f t="shared" si="7"/>
        <v>0</v>
      </c>
      <c r="P38" s="88">
        <f t="shared" si="7"/>
        <v>0</v>
      </c>
      <c r="Q38" s="88">
        <f t="shared" si="7"/>
        <v>0</v>
      </c>
      <c r="R38" s="88">
        <f t="shared" si="7"/>
        <v>0</v>
      </c>
      <c r="S38" s="88">
        <f t="shared" si="7"/>
        <v>0</v>
      </c>
      <c r="T38" s="88">
        <f t="shared" si="7"/>
        <v>0</v>
      </c>
      <c r="U38" s="88">
        <f t="shared" si="7"/>
        <v>0</v>
      </c>
      <c r="V38" s="88">
        <f t="shared" si="7"/>
        <v>0</v>
      </c>
      <c r="W38" s="88">
        <f t="shared" si="7"/>
        <v>0</v>
      </c>
      <c r="X38" s="88">
        <f t="shared" si="7"/>
        <v>0</v>
      </c>
      <c r="Y38" s="88">
        <f t="shared" si="7"/>
        <v>0</v>
      </c>
      <c r="Z38" s="88">
        <f t="shared" si="7"/>
        <v>0</v>
      </c>
      <c r="AA38" s="88">
        <f t="shared" si="7"/>
        <v>0</v>
      </c>
      <c r="AB38" s="88">
        <f t="shared" si="7"/>
        <v>0</v>
      </c>
      <c r="AC38" s="88">
        <f t="shared" si="7"/>
        <v>0</v>
      </c>
      <c r="AD38" s="88">
        <f t="shared" si="7"/>
        <v>0</v>
      </c>
      <c r="AE38" s="88">
        <f t="shared" si="7"/>
        <v>0</v>
      </c>
      <c r="AF38" s="88">
        <f t="shared" si="7"/>
        <v>0</v>
      </c>
      <c r="AG38" s="88">
        <f t="shared" si="7"/>
        <v>0</v>
      </c>
      <c r="AH38" s="88">
        <f t="shared" si="7"/>
        <v>0</v>
      </c>
      <c r="AI38" s="88">
        <f t="shared" si="7"/>
        <v>0</v>
      </c>
      <c r="AJ38" s="89">
        <f t="shared" si="7"/>
        <v>0</v>
      </c>
    </row>
    <row r="39" spans="1:47" ht="13.5" customHeight="1" x14ac:dyDescent="0.15">
      <c r="A39" s="45"/>
      <c r="B39" s="92"/>
      <c r="C39" s="148" t="str">
        <f>Tracking!C52</f>
        <v>Dental</v>
      </c>
      <c r="D39" s="150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2">
        <f t="shared" ref="AJ39:AJ45" si="8">SUM(E39:AI39)</f>
        <v>0</v>
      </c>
    </row>
    <row r="40" spans="1:47" ht="13.5" customHeight="1" x14ac:dyDescent="0.15">
      <c r="A40" s="45"/>
      <c r="B40" s="92"/>
      <c r="C40" s="148" t="str">
        <f>Tracking!C53</f>
        <v>Medical</v>
      </c>
      <c r="D40" s="15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2">
        <f t="shared" si="8"/>
        <v>0</v>
      </c>
    </row>
    <row r="41" spans="1:47" ht="13.5" customHeight="1" x14ac:dyDescent="0.15">
      <c r="A41" s="45"/>
      <c r="B41" s="92"/>
      <c r="C41" s="148" t="str">
        <f>Tracking!C54</f>
        <v>Medication</v>
      </c>
      <c r="D41" s="150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2">
        <f t="shared" si="8"/>
        <v>0</v>
      </c>
    </row>
    <row r="42" spans="1:47" ht="13.5" customHeight="1" x14ac:dyDescent="0.15">
      <c r="A42" s="45"/>
      <c r="B42" s="92"/>
      <c r="C42" s="148" t="str">
        <f>Tracking!C55</f>
        <v>Vision/contacts</v>
      </c>
      <c r="D42" s="150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2">
        <f t="shared" si="8"/>
        <v>0</v>
      </c>
    </row>
    <row r="43" spans="1:47" ht="13.5" customHeight="1" x14ac:dyDescent="0.15">
      <c r="A43" s="45"/>
      <c r="B43" s="92"/>
      <c r="C43" s="148" t="str">
        <f>Tracking!C56</f>
        <v>Life Insurance</v>
      </c>
      <c r="D43" s="150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2">
        <f t="shared" si="8"/>
        <v>0</v>
      </c>
    </row>
    <row r="44" spans="1:47" ht="13.5" customHeight="1" x14ac:dyDescent="0.15">
      <c r="A44" s="45"/>
      <c r="B44" s="92"/>
      <c r="C44" s="148" t="str">
        <f>Tracking!C57</f>
        <v>Fisiotherapy</v>
      </c>
      <c r="D44" s="15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2">
        <f t="shared" si="8"/>
        <v>0</v>
      </c>
    </row>
    <row r="45" spans="1:47" ht="13.5" customHeight="1" x14ac:dyDescent="0.15">
      <c r="A45" s="45"/>
      <c r="B45" s="92"/>
      <c r="C45" s="148" t="str">
        <f>Tracking!C58</f>
        <v>Other</v>
      </c>
      <c r="D45" s="150"/>
      <c r="E45" s="56"/>
      <c r="F45" s="56"/>
      <c r="G45" s="120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2">
        <f t="shared" si="8"/>
        <v>0</v>
      </c>
    </row>
    <row r="46" spans="1:47" ht="13.5" customHeight="1" x14ac:dyDescent="0.15">
      <c r="A46" s="45"/>
      <c r="B46" s="92"/>
      <c r="C46" s="110"/>
      <c r="D46" s="15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2"/>
    </row>
    <row r="47" spans="1:47" ht="13.5" customHeight="1" x14ac:dyDescent="0.15">
      <c r="A47" s="45"/>
      <c r="B47" s="247" t="str">
        <f>Tracking!B60</f>
        <v>Entertainment</v>
      </c>
      <c r="C47" s="228"/>
      <c r="D47" s="110"/>
      <c r="E47" s="169">
        <f t="shared" ref="E47:AJ47" si="9">SUM(E48:E57)</f>
        <v>0</v>
      </c>
      <c r="F47" s="169">
        <f t="shared" si="9"/>
        <v>0</v>
      </c>
      <c r="G47" s="169">
        <f t="shared" si="9"/>
        <v>0</v>
      </c>
      <c r="H47" s="169">
        <f t="shared" si="9"/>
        <v>0</v>
      </c>
      <c r="I47" s="169">
        <f t="shared" si="9"/>
        <v>0</v>
      </c>
      <c r="J47" s="169">
        <f t="shared" si="9"/>
        <v>0</v>
      </c>
      <c r="K47" s="169">
        <f t="shared" si="9"/>
        <v>0</v>
      </c>
      <c r="L47" s="169">
        <f t="shared" si="9"/>
        <v>0</v>
      </c>
      <c r="M47" s="169">
        <f t="shared" si="9"/>
        <v>0</v>
      </c>
      <c r="N47" s="169">
        <f t="shared" si="9"/>
        <v>0</v>
      </c>
      <c r="O47" s="169">
        <f t="shared" si="9"/>
        <v>0</v>
      </c>
      <c r="P47" s="169">
        <f t="shared" si="9"/>
        <v>0</v>
      </c>
      <c r="Q47" s="169">
        <f t="shared" si="9"/>
        <v>0</v>
      </c>
      <c r="R47" s="169">
        <f t="shared" si="9"/>
        <v>0</v>
      </c>
      <c r="S47" s="169">
        <f t="shared" si="9"/>
        <v>0</v>
      </c>
      <c r="T47" s="169">
        <f t="shared" si="9"/>
        <v>0</v>
      </c>
      <c r="U47" s="169">
        <f t="shared" si="9"/>
        <v>0</v>
      </c>
      <c r="V47" s="169">
        <f t="shared" si="9"/>
        <v>0</v>
      </c>
      <c r="W47" s="169">
        <f t="shared" si="9"/>
        <v>0</v>
      </c>
      <c r="X47" s="169">
        <f t="shared" si="9"/>
        <v>0</v>
      </c>
      <c r="Y47" s="169">
        <f t="shared" si="9"/>
        <v>0</v>
      </c>
      <c r="Z47" s="169">
        <f t="shared" si="9"/>
        <v>0</v>
      </c>
      <c r="AA47" s="169">
        <f t="shared" si="9"/>
        <v>0</v>
      </c>
      <c r="AB47" s="169">
        <f t="shared" si="9"/>
        <v>0</v>
      </c>
      <c r="AC47" s="169">
        <f t="shared" si="9"/>
        <v>0</v>
      </c>
      <c r="AD47" s="169">
        <f t="shared" si="9"/>
        <v>0</v>
      </c>
      <c r="AE47" s="169">
        <f t="shared" si="9"/>
        <v>0</v>
      </c>
      <c r="AF47" s="169">
        <f t="shared" si="9"/>
        <v>0</v>
      </c>
      <c r="AG47" s="169">
        <f t="shared" si="9"/>
        <v>0</v>
      </c>
      <c r="AH47" s="169">
        <f t="shared" si="9"/>
        <v>0</v>
      </c>
      <c r="AI47" s="169">
        <f t="shared" si="9"/>
        <v>0</v>
      </c>
      <c r="AJ47" s="89">
        <f t="shared" si="9"/>
        <v>0</v>
      </c>
    </row>
    <row r="48" spans="1:47" ht="13.5" customHeight="1" x14ac:dyDescent="0.15">
      <c r="A48" s="45"/>
      <c r="B48" s="92"/>
      <c r="C48" s="148" t="str">
        <f>Tracking!C61</f>
        <v>Memberships</v>
      </c>
      <c r="D48" s="150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2">
        <f t="shared" ref="AJ48:AJ57" si="10">SUM(E48:AI48)</f>
        <v>0</v>
      </c>
    </row>
    <row r="49" spans="1:36" ht="13.5" customHeight="1" x14ac:dyDescent="0.15">
      <c r="A49" s="45"/>
      <c r="B49" s="92"/>
      <c r="C49" s="148" t="str">
        <f>Tracking!C62</f>
        <v>Dining out</v>
      </c>
      <c r="D49" s="150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2">
        <f t="shared" si="10"/>
        <v>0</v>
      </c>
    </row>
    <row r="50" spans="1:36" ht="13.5" customHeight="1" x14ac:dyDescent="0.15">
      <c r="A50" s="45"/>
      <c r="B50" s="92"/>
      <c r="C50" s="148" t="str">
        <f>Tracking!C63</f>
        <v>Lunching out</v>
      </c>
      <c r="D50" s="150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2">
        <f t="shared" si="10"/>
        <v>0</v>
      </c>
    </row>
    <row r="51" spans="1:36" ht="13.5" customHeight="1" x14ac:dyDescent="0.15">
      <c r="A51" s="45"/>
      <c r="B51" s="92"/>
      <c r="C51" s="148" t="str">
        <f>Tracking!C64</f>
        <v>Subscriptions</v>
      </c>
      <c r="D51" s="15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2">
        <f t="shared" si="10"/>
        <v>0</v>
      </c>
    </row>
    <row r="52" spans="1:36" ht="13.5" customHeight="1" x14ac:dyDescent="0.15">
      <c r="A52" s="45"/>
      <c r="B52" s="92"/>
      <c r="C52" s="148" t="str">
        <f>Tracking!C65</f>
        <v>Movies</v>
      </c>
      <c r="D52" s="150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2">
        <f t="shared" si="10"/>
        <v>0</v>
      </c>
    </row>
    <row r="53" spans="1:36" ht="13.5" customHeight="1" x14ac:dyDescent="0.15">
      <c r="A53" s="45"/>
      <c r="B53" s="92"/>
      <c r="C53" s="148" t="str">
        <f>Tracking!C66</f>
        <v>Music</v>
      </c>
      <c r="D53" s="150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2">
        <f t="shared" si="10"/>
        <v>0</v>
      </c>
    </row>
    <row r="54" spans="1:36" ht="13.5" customHeight="1" x14ac:dyDescent="0.15">
      <c r="A54" s="45"/>
      <c r="B54" s="92"/>
      <c r="C54" s="148" t="str">
        <f>Tracking!C67</f>
        <v>Hobbies</v>
      </c>
      <c r="D54" s="150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2">
        <f t="shared" si="10"/>
        <v>0</v>
      </c>
    </row>
    <row r="55" spans="1:36" ht="13.5" customHeight="1" x14ac:dyDescent="0.15">
      <c r="A55" s="45"/>
      <c r="B55" s="92"/>
      <c r="C55" s="148" t="str">
        <f>Tracking!C68</f>
        <v>Travel/ Vacation</v>
      </c>
      <c r="D55" s="150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2">
        <f t="shared" si="10"/>
        <v>0</v>
      </c>
    </row>
    <row r="56" spans="1:36" ht="13.5" customHeight="1" x14ac:dyDescent="0.15">
      <c r="A56" s="45"/>
      <c r="B56" s="92"/>
      <c r="C56" s="148" t="str">
        <f>Tracking!C69</f>
        <v>Events</v>
      </c>
      <c r="D56" s="15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2">
        <f t="shared" si="10"/>
        <v>0</v>
      </c>
    </row>
    <row r="57" spans="1:36" ht="13.5" customHeight="1" x14ac:dyDescent="0.15">
      <c r="A57" s="45"/>
      <c r="B57" s="92"/>
      <c r="C57" s="148" t="str">
        <f>Tracking!C70</f>
        <v>other</v>
      </c>
      <c r="D57" s="150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2">
        <f t="shared" si="10"/>
        <v>0</v>
      </c>
    </row>
    <row r="58" spans="1:36" ht="13.5" customHeight="1" x14ac:dyDescent="0.15">
      <c r="A58" s="45"/>
      <c r="B58" s="92"/>
      <c r="C58" s="110"/>
      <c r="D58" s="11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111"/>
    </row>
    <row r="59" spans="1:36" ht="13.5" customHeight="1" x14ac:dyDescent="0.15">
      <c r="A59" s="45"/>
      <c r="B59" s="247" t="str">
        <f>Tracking!B72</f>
        <v>Miscellaneous</v>
      </c>
      <c r="C59" s="228"/>
      <c r="D59" s="110"/>
      <c r="E59" s="88">
        <f t="shared" ref="E59:AJ59" si="11">SUM(E60:E71)</f>
        <v>0</v>
      </c>
      <c r="F59" s="88">
        <f t="shared" si="11"/>
        <v>0</v>
      </c>
      <c r="G59" s="88">
        <f t="shared" si="11"/>
        <v>0</v>
      </c>
      <c r="H59" s="88">
        <f t="shared" si="11"/>
        <v>0</v>
      </c>
      <c r="I59" s="88">
        <f t="shared" si="11"/>
        <v>0</v>
      </c>
      <c r="J59" s="88">
        <f t="shared" si="11"/>
        <v>0</v>
      </c>
      <c r="K59" s="88">
        <f t="shared" si="11"/>
        <v>0</v>
      </c>
      <c r="L59" s="88">
        <f t="shared" si="11"/>
        <v>0</v>
      </c>
      <c r="M59" s="88">
        <f t="shared" si="11"/>
        <v>0</v>
      </c>
      <c r="N59" s="88">
        <f t="shared" si="11"/>
        <v>0</v>
      </c>
      <c r="O59" s="88">
        <f t="shared" si="11"/>
        <v>0</v>
      </c>
      <c r="P59" s="88">
        <f t="shared" si="11"/>
        <v>0</v>
      </c>
      <c r="Q59" s="88">
        <f t="shared" si="11"/>
        <v>0</v>
      </c>
      <c r="R59" s="88">
        <f t="shared" si="11"/>
        <v>0</v>
      </c>
      <c r="S59" s="88">
        <f t="shared" si="11"/>
        <v>0</v>
      </c>
      <c r="T59" s="88">
        <f t="shared" si="11"/>
        <v>0</v>
      </c>
      <c r="U59" s="88">
        <f t="shared" si="11"/>
        <v>0</v>
      </c>
      <c r="V59" s="88">
        <f t="shared" si="11"/>
        <v>0</v>
      </c>
      <c r="W59" s="88">
        <f t="shared" si="11"/>
        <v>0</v>
      </c>
      <c r="X59" s="88">
        <f t="shared" si="11"/>
        <v>0</v>
      </c>
      <c r="Y59" s="88">
        <f t="shared" si="11"/>
        <v>0</v>
      </c>
      <c r="Z59" s="88">
        <f t="shared" si="11"/>
        <v>0</v>
      </c>
      <c r="AA59" s="88">
        <f t="shared" si="11"/>
        <v>0</v>
      </c>
      <c r="AB59" s="88">
        <f t="shared" si="11"/>
        <v>0</v>
      </c>
      <c r="AC59" s="88">
        <f t="shared" si="11"/>
        <v>0</v>
      </c>
      <c r="AD59" s="88">
        <f t="shared" si="11"/>
        <v>0</v>
      </c>
      <c r="AE59" s="88">
        <f t="shared" si="11"/>
        <v>0</v>
      </c>
      <c r="AF59" s="88">
        <f t="shared" si="11"/>
        <v>0</v>
      </c>
      <c r="AG59" s="88">
        <f t="shared" si="11"/>
        <v>0</v>
      </c>
      <c r="AH59" s="88">
        <f t="shared" si="11"/>
        <v>0</v>
      </c>
      <c r="AI59" s="88">
        <f t="shared" si="11"/>
        <v>0</v>
      </c>
      <c r="AJ59" s="89">
        <f t="shared" si="11"/>
        <v>0</v>
      </c>
    </row>
    <row r="60" spans="1:36" ht="13.5" customHeight="1" x14ac:dyDescent="0.15">
      <c r="A60" s="45"/>
      <c r="B60" s="92"/>
      <c r="C60" s="148" t="str">
        <f>Tracking!C73</f>
        <v>Dry Cleaning</v>
      </c>
      <c r="D60" s="15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2">
        <f t="shared" ref="AJ60:AJ71" si="12">SUM(E60:AI60)</f>
        <v>0</v>
      </c>
    </row>
    <row r="61" spans="1:36" ht="13.5" customHeight="1" x14ac:dyDescent="0.15">
      <c r="A61" s="45"/>
      <c r="B61" s="92"/>
      <c r="C61" s="148" t="str">
        <f>Tracking!C74</f>
        <v>New Clothes</v>
      </c>
      <c r="D61" s="150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2">
        <f t="shared" si="12"/>
        <v>0</v>
      </c>
    </row>
    <row r="62" spans="1:36" ht="13.5" customHeight="1" x14ac:dyDescent="0.15">
      <c r="A62" s="45"/>
      <c r="B62" s="92"/>
      <c r="C62" s="148" t="str">
        <f>Tracking!C75</f>
        <v>Donations</v>
      </c>
      <c r="D62" s="15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2">
        <f t="shared" si="12"/>
        <v>0</v>
      </c>
    </row>
    <row r="63" spans="1:36" ht="13.5" customHeight="1" x14ac:dyDescent="0.15">
      <c r="A63" s="45"/>
      <c r="B63" s="92"/>
      <c r="C63" s="148" t="str">
        <f>Tracking!C76</f>
        <v>Child Care</v>
      </c>
      <c r="D63" s="15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2">
        <f t="shared" si="12"/>
        <v>0</v>
      </c>
    </row>
    <row r="64" spans="1:36" ht="13.5" customHeight="1" x14ac:dyDescent="0.15">
      <c r="A64" s="45"/>
      <c r="B64" s="92"/>
      <c r="C64" s="148" t="str">
        <f>Tracking!C77</f>
        <v>Tuition</v>
      </c>
      <c r="D64" s="15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2">
        <f t="shared" si="12"/>
        <v>0</v>
      </c>
    </row>
    <row r="65" spans="1:36" ht="13.5" customHeight="1" x14ac:dyDescent="0.15">
      <c r="A65" s="45"/>
      <c r="B65" s="92"/>
      <c r="C65" s="148" t="str">
        <f>Tracking!C78</f>
        <v>College Loans</v>
      </c>
      <c r="D65" s="15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2">
        <f t="shared" si="12"/>
        <v>0</v>
      </c>
    </row>
    <row r="66" spans="1:36" ht="13.5" customHeight="1" x14ac:dyDescent="0.15">
      <c r="A66" s="45"/>
      <c r="B66" s="92"/>
      <c r="C66" s="148" t="str">
        <f>Tracking!C79</f>
        <v>Pocket Money</v>
      </c>
      <c r="D66" s="15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2">
        <f t="shared" si="12"/>
        <v>0</v>
      </c>
    </row>
    <row r="67" spans="1:36" ht="13.5" customHeight="1" x14ac:dyDescent="0.15">
      <c r="A67" s="45"/>
      <c r="B67" s="92"/>
      <c r="C67" s="148" t="str">
        <f>Tracking!C80</f>
        <v>Gifts</v>
      </c>
      <c r="D67" s="15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2">
        <f t="shared" si="12"/>
        <v>0</v>
      </c>
    </row>
    <row r="68" spans="1:36" ht="13.5" customHeight="1" x14ac:dyDescent="0.15">
      <c r="A68" s="45"/>
      <c r="B68" s="92"/>
      <c r="C68" s="148" t="str">
        <f>Tracking!C81</f>
        <v>Credit Card</v>
      </c>
      <c r="D68" s="15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2">
        <f t="shared" si="12"/>
        <v>0</v>
      </c>
    </row>
    <row r="69" spans="1:36" ht="13.5" customHeight="1" x14ac:dyDescent="0.15">
      <c r="A69" s="45"/>
      <c r="B69" s="92"/>
      <c r="C69" s="148" t="str">
        <f>Tracking!C82</f>
        <v>other</v>
      </c>
      <c r="D69" s="15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2">
        <f t="shared" si="12"/>
        <v>0</v>
      </c>
    </row>
    <row r="70" spans="1:36" ht="13.5" customHeight="1" x14ac:dyDescent="0.15">
      <c r="A70" s="45"/>
      <c r="B70" s="92"/>
      <c r="C70" s="148" t="str">
        <f>Tracking!C83</f>
        <v>other</v>
      </c>
      <c r="D70" s="15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2">
        <f t="shared" si="12"/>
        <v>0</v>
      </c>
    </row>
    <row r="71" spans="1:36" ht="13.5" customHeight="1" x14ac:dyDescent="0.15">
      <c r="A71" s="45"/>
      <c r="B71" s="92"/>
      <c r="C71" s="148" t="str">
        <f>Tracking!C84</f>
        <v>other</v>
      </c>
      <c r="D71" s="15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2">
        <f t="shared" si="12"/>
        <v>0</v>
      </c>
    </row>
    <row r="72" spans="1:36" ht="13.5" customHeight="1" x14ac:dyDescent="0.15">
      <c r="A72" s="45"/>
      <c r="B72" s="130"/>
      <c r="C72" s="65"/>
      <c r="D72" s="65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5"/>
    </row>
    <row r="73" spans="1:36" ht="13.5" customHeight="1" x14ac:dyDescent="0.15">
      <c r="A73" s="69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:36" ht="13.5" customHeight="1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3.5" customHeight="1" x14ac:dyDescent="0.1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3.5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3.5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3.5" customHeight="1" x14ac:dyDescent="0.1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3.5" customHeight="1" x14ac:dyDescent="0.1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3.5" customHeight="1" x14ac:dyDescent="0.1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3.5" customHeight="1" x14ac:dyDescent="0.1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3.5" customHeight="1" x14ac:dyDescent="0.1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3.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3.5" customHeight="1" x14ac:dyDescent="0.1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3.5" customHeight="1" x14ac:dyDescent="0.1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3.5" customHeight="1" x14ac:dyDescent="0.1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3.5" customHeight="1" x14ac:dyDescent="0.1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3.5" customHeight="1" x14ac:dyDescent="0.15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3.5" customHeight="1" x14ac:dyDescent="0.15">
      <c r="A89" s="9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3.5" customHeight="1" x14ac:dyDescent="0.15">
      <c r="A90" s="9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3.5" customHeight="1" x14ac:dyDescent="0.15"/>
    <row r="93" spans="1:36" ht="13.5" customHeight="1" x14ac:dyDescent="0.15"/>
    <row r="94" spans="1:36" ht="13.5" customHeight="1" x14ac:dyDescent="0.15"/>
    <row r="95" spans="1:36" ht="13.5" customHeight="1" x14ac:dyDescent="0.15"/>
  </sheetData>
  <mergeCells count="9">
    <mergeCell ref="B38:C38"/>
    <mergeCell ref="B27:C27"/>
    <mergeCell ref="B47:C47"/>
    <mergeCell ref="B59:C59"/>
    <mergeCell ref="G1:J1"/>
    <mergeCell ref="B2:C2"/>
    <mergeCell ref="B4:C4"/>
    <mergeCell ref="B5:C5"/>
    <mergeCell ref="B15:C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Quick Budget</vt:lpstr>
      <vt:lpstr>Budget By Month</vt:lpstr>
      <vt:lpstr>Tracking</vt:lpstr>
      <vt:lpstr>Comparison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Debts</vt:lpstr>
      <vt:lpstr>People</vt:lpstr>
      <vt:lpstr>SETUP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2017-07-13T16:32:36Z</dcterms:created>
  <dcterms:modified xsi:type="dcterms:W3CDTF">2017-07-13T16:32:38Z</dcterms:modified>
</cp:coreProperties>
</file>